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9"/>
  <workbookPr/>
  <xr:revisionPtr revIDLastSave="0" documentId="11_8779CBCF7F9AC9D4BFBC25BE450AF300F141D934" xr6:coauthVersionLast="47" xr6:coauthVersionMax="47" xr10:uidLastSave="{00000000-0000-0000-0000-000000000000}"/>
  <bookViews>
    <workbookView xWindow="270" yWindow="585" windowWidth="20775" windowHeight="10680" xr2:uid="{00000000-000D-0000-FFFF-FFFF00000000}"/>
  </bookViews>
  <sheets>
    <sheet name="Rekapitulace stavby" sheetId="1" r:id="rId1"/>
    <sheet name="SO-103 - Cesta HPC1bR k.ú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'SO-103 - Cesta HPC1bR k.ú...'!$C$88:$K$412</definedName>
    <definedName name="_xlnm._FilterDatabase" localSheetId="2" hidden="1">'VON - Vedlejší a ostatní ...'!$C$81:$K$115</definedName>
    <definedName name="_xlnm.Print_Titles" localSheetId="0">'Rekapitulace stavby'!$52:$52</definedName>
    <definedName name="_xlnm.Print_Titles" localSheetId="1">'SO-103 - Cesta HPC1bR k.ú...'!$88:$88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'SO-103 - Cesta HPC1bR k.ú...'!$C$4:$J$39,'SO-103 - Cesta HPC1bR k.ú...'!$C$45:$J$70,'SO-103 - Cesta HPC1bR k.ú...'!$C$76:$K$412</definedName>
    <definedName name="_xlnm.Print_Area" localSheetId="2">'VON - Vedlejší a ostatní ...'!$C$4:$J$39,'VON - Vedlejší a ostatní ...'!$C$45:$J$63,'VON - Vedlejší a ostatní ...'!$C$69:$K$115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79" i="3" s="1"/>
  <c r="J23" i="3"/>
  <c r="J18" i="3"/>
  <c r="E18" i="3"/>
  <c r="F55" i="3" s="1"/>
  <c r="J17" i="3"/>
  <c r="J12" i="3"/>
  <c r="J76" i="3"/>
  <c r="E7" i="3"/>
  <c r="E48" i="3" s="1"/>
  <c r="J37" i="2"/>
  <c r="J36" i="2"/>
  <c r="AY55" i="1" s="1"/>
  <c r="J35" i="2"/>
  <c r="AX55" i="1"/>
  <c r="BI410" i="2"/>
  <c r="BH410" i="2"/>
  <c r="BG410" i="2"/>
  <c r="BF410" i="2"/>
  <c r="T410" i="2"/>
  <c r="T409" i="2" s="1"/>
  <c r="T408" i="2" s="1"/>
  <c r="R410" i="2"/>
  <c r="R409" i="2"/>
  <c r="R408" i="2" s="1"/>
  <c r="P410" i="2"/>
  <c r="P409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R280" i="2"/>
  <c r="P280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J85" i="2"/>
  <c r="F85" i="2"/>
  <c r="F83" i="2"/>
  <c r="E81" i="2"/>
  <c r="J54" i="2"/>
  <c r="F54" i="2"/>
  <c r="F52" i="2"/>
  <c r="E50" i="2"/>
  <c r="J24" i="2"/>
  <c r="E24" i="2"/>
  <c r="J55" i="2" s="1"/>
  <c r="J23" i="2"/>
  <c r="J18" i="2"/>
  <c r="E18" i="2"/>
  <c r="F55" i="2" s="1"/>
  <c r="J17" i="2"/>
  <c r="J12" i="2"/>
  <c r="J83" i="2" s="1"/>
  <c r="E7" i="2"/>
  <c r="E48" i="2"/>
  <c r="L50" i="1"/>
  <c r="AM50" i="1"/>
  <c r="AM49" i="1"/>
  <c r="L49" i="1"/>
  <c r="AM47" i="1"/>
  <c r="L47" i="1"/>
  <c r="L45" i="1"/>
  <c r="L44" i="1"/>
  <c r="BK394" i="2"/>
  <c r="BK296" i="2"/>
  <c r="BK185" i="2"/>
  <c r="J405" i="2"/>
  <c r="BK332" i="2"/>
  <c r="J243" i="2"/>
  <c r="J127" i="2"/>
  <c r="J361" i="2"/>
  <c r="J280" i="2"/>
  <c r="BK217" i="2"/>
  <c r="J96" i="2"/>
  <c r="BK366" i="2"/>
  <c r="BK243" i="2"/>
  <c r="BK159" i="2"/>
  <c r="J122" i="2"/>
  <c r="J92" i="3"/>
  <c r="J113" i="3"/>
  <c r="J95" i="3"/>
  <c r="J85" i="3"/>
  <c r="BK95" i="3"/>
  <c r="J402" i="2"/>
  <c r="J388" i="2"/>
  <c r="J352" i="2"/>
  <c r="BK319" i="2"/>
  <c r="J230" i="2"/>
  <c r="J196" i="2"/>
  <c r="BK118" i="2"/>
  <c r="BK410" i="2"/>
  <c r="J397" i="2"/>
  <c r="J346" i="2"/>
  <c r="BK290" i="2"/>
  <c r="BK224" i="2"/>
  <c r="J178" i="2"/>
  <c r="J138" i="2"/>
  <c r="J100" i="2"/>
  <c r="BK336" i="2"/>
  <c r="J296" i="2"/>
  <c r="J234" i="2"/>
  <c r="BK155" i="2"/>
  <c r="J92" i="2"/>
  <c r="J373" i="2"/>
  <c r="BK314" i="2"/>
  <c r="BK247" i="2"/>
  <c r="J192" i="2"/>
  <c r="BK152" i="2"/>
  <c r="J107" i="3"/>
  <c r="BK110" i="3"/>
  <c r="BK92" i="3"/>
  <c r="J104" i="3"/>
  <c r="J355" i="2"/>
  <c r="J290" i="2"/>
  <c r="J220" i="2"/>
  <c r="J163" i="2"/>
  <c r="BK100" i="2"/>
  <c r="J366" i="2"/>
  <c r="BK327" i="2"/>
  <c r="J247" i="2"/>
  <c r="BK175" i="2"/>
  <c r="J104" i="2"/>
  <c r="J327" i="2"/>
  <c r="BK258" i="2"/>
  <c r="J108" i="2"/>
  <c r="BK280" i="2"/>
  <c r="J210" i="2"/>
  <c r="BK112" i="2"/>
  <c r="J110" i="3"/>
  <c r="J385" i="2"/>
  <c r="J252" i="2"/>
  <c r="J213" i="2"/>
  <c r="BK114" i="2"/>
  <c r="BK96" i="2"/>
  <c r="BK355" i="2"/>
  <c r="J319" i="2"/>
  <c r="BK270" i="2"/>
  <c r="J182" i="2"/>
  <c r="BK380" i="2"/>
  <c r="BK307" i="2"/>
  <c r="BK239" i="2"/>
  <c r="J118" i="2"/>
  <c r="BK388" i="2"/>
  <c r="J336" i="2"/>
  <c r="BK264" i="2"/>
  <c r="BK178" i="2"/>
  <c r="BK148" i="2"/>
  <c r="BK92" i="2"/>
  <c r="BK85" i="3"/>
  <c r="BK104" i="3"/>
  <c r="BK101" i="3"/>
  <c r="BK286" i="2"/>
  <c r="J217" i="2"/>
  <c r="J155" i="2"/>
  <c r="BK104" i="2"/>
  <c r="BK405" i="2"/>
  <c r="J358" i="2"/>
  <c r="J322" i="2"/>
  <c r="BK252" i="2"/>
  <c r="BK192" i="2"/>
  <c r="J167" i="2"/>
  <c r="BK122" i="2"/>
  <c r="BK373" i="2"/>
  <c r="BK322" i="2"/>
  <c r="J264" i="2"/>
  <c r="J200" i="2"/>
  <c r="J114" i="2"/>
  <c r="BK385" i="2"/>
  <c r="BK361" i="2"/>
  <c r="BK273" i="2"/>
  <c r="BK213" i="2"/>
  <c r="J175" i="2"/>
  <c r="J132" i="2"/>
  <c r="J88" i="3"/>
  <c r="J101" i="3"/>
  <c r="BK88" i="3"/>
  <c r="BK397" i="2"/>
  <c r="BK234" i="2"/>
  <c r="BK200" i="2"/>
  <c r="J148" i="2"/>
  <c r="J410" i="2"/>
  <c r="BK352" i="2"/>
  <c r="J286" i="2"/>
  <c r="J159" i="2"/>
  <c r="J376" i="2"/>
  <c r="BK302" i="2"/>
  <c r="J171" i="2"/>
  <c r="J380" i="2"/>
  <c r="J258" i="2"/>
  <c r="BK138" i="2"/>
  <c r="BK98" i="3"/>
  <c r="J98" i="3"/>
  <c r="BK220" i="2"/>
  <c r="BK230" i="2"/>
  <c r="J394" i="2"/>
  <c r="BK341" i="2"/>
  <c r="BK182" i="2"/>
  <c r="AS54" i="1"/>
  <c r="BK346" i="2"/>
  <c r="J224" i="2"/>
  <c r="J152" i="2"/>
  <c r="BK108" i="2"/>
  <c r="J370" i="2"/>
  <c r="J307" i="2"/>
  <c r="BK210" i="2"/>
  <c r="BK163" i="2"/>
  <c r="J332" i="2"/>
  <c r="J270" i="2"/>
  <c r="BK167" i="2"/>
  <c r="BK376" i="2"/>
  <c r="J302" i="2"/>
  <c r="BK196" i="2"/>
  <c r="J341" i="2"/>
  <c r="J112" i="2"/>
  <c r="BK402" i="2"/>
  <c r="J314" i="2"/>
  <c r="J185" i="2"/>
  <c r="BK132" i="2"/>
  <c r="BK358" i="2"/>
  <c r="J273" i="2"/>
  <c r="BK127" i="2"/>
  <c r="BK370" i="2"/>
  <c r="J239" i="2"/>
  <c r="BK171" i="2"/>
  <c r="BK107" i="3"/>
  <c r="BK113" i="3"/>
  <c r="R91" i="2" l="1"/>
  <c r="R257" i="2"/>
  <c r="BK279" i="2"/>
  <c r="J279" i="2" s="1"/>
  <c r="J63" i="2" s="1"/>
  <c r="P313" i="2"/>
  <c r="BK351" i="2"/>
  <c r="J351" i="2" s="1"/>
  <c r="J65" i="2" s="1"/>
  <c r="T365" i="2"/>
  <c r="R401" i="2"/>
  <c r="P84" i="3"/>
  <c r="P91" i="2"/>
  <c r="P257" i="2"/>
  <c r="P279" i="2"/>
  <c r="BK313" i="2"/>
  <c r="J313" i="2"/>
  <c r="J64" i="2" s="1"/>
  <c r="T351" i="2"/>
  <c r="R365" i="2"/>
  <c r="T401" i="2"/>
  <c r="BK91" i="3"/>
  <c r="J91" i="3" s="1"/>
  <c r="J62" i="3" s="1"/>
  <c r="P91" i="3"/>
  <c r="BK91" i="2"/>
  <c r="J91" i="2" s="1"/>
  <c r="J61" i="2" s="1"/>
  <c r="BK257" i="2"/>
  <c r="J257" i="2" s="1"/>
  <c r="J62" i="2" s="1"/>
  <c r="T279" i="2"/>
  <c r="T313" i="2"/>
  <c r="P351" i="2"/>
  <c r="P365" i="2"/>
  <c r="BK401" i="2"/>
  <c r="J401" i="2"/>
  <c r="J67" i="2" s="1"/>
  <c r="BK84" i="3"/>
  <c r="J84" i="3"/>
  <c r="J61" i="3"/>
  <c r="R84" i="3"/>
  <c r="R91" i="3"/>
  <c r="T91" i="2"/>
  <c r="T90" i="2"/>
  <c r="T89" i="2" s="1"/>
  <c r="T257" i="2"/>
  <c r="R279" i="2"/>
  <c r="R313" i="2"/>
  <c r="R351" i="2"/>
  <c r="BK365" i="2"/>
  <c r="J365" i="2"/>
  <c r="J66" i="2"/>
  <c r="P401" i="2"/>
  <c r="T84" i="3"/>
  <c r="T91" i="3"/>
  <c r="BK409" i="2"/>
  <c r="J409" i="2" s="1"/>
  <c r="J69" i="2" s="1"/>
  <c r="BE92" i="3"/>
  <c r="BE104" i="3"/>
  <c r="J52" i="3"/>
  <c r="J55" i="3"/>
  <c r="BE88" i="3"/>
  <c r="BE95" i="3"/>
  <c r="BE98" i="3"/>
  <c r="BE107" i="3"/>
  <c r="E72" i="3"/>
  <c r="F79" i="3"/>
  <c r="BE85" i="3"/>
  <c r="BE101" i="3"/>
  <c r="BE110" i="3"/>
  <c r="BE113" i="3"/>
  <c r="J52" i="2"/>
  <c r="E79" i="2"/>
  <c r="J86" i="2"/>
  <c r="BE96" i="2"/>
  <c r="BE104" i="2"/>
  <c r="BE118" i="2"/>
  <c r="BE185" i="2"/>
  <c r="BE196" i="2"/>
  <c r="BE217" i="2"/>
  <c r="BE224" i="2"/>
  <c r="BE234" i="2"/>
  <c r="BE286" i="2"/>
  <c r="BE290" i="2"/>
  <c r="BE319" i="2"/>
  <c r="BE327" i="2"/>
  <c r="BE346" i="2"/>
  <c r="BE352" i="2"/>
  <c r="BE355" i="2"/>
  <c r="BE358" i="2"/>
  <c r="BE397" i="2"/>
  <c r="BE100" i="2"/>
  <c r="BE152" i="2"/>
  <c r="BE159" i="2"/>
  <c r="BE178" i="2"/>
  <c r="BE210" i="2"/>
  <c r="BE220" i="2"/>
  <c r="BE314" i="2"/>
  <c r="BE341" i="2"/>
  <c r="BE366" i="2"/>
  <c r="BE388" i="2"/>
  <c r="BE394" i="2"/>
  <c r="F86" i="2"/>
  <c r="BE92" i="2"/>
  <c r="BE108" i="2"/>
  <c r="BE112" i="2"/>
  <c r="BE114" i="2"/>
  <c r="BE138" i="2"/>
  <c r="BE148" i="2"/>
  <c r="BE200" i="2"/>
  <c r="BE213" i="2"/>
  <c r="BE230" i="2"/>
  <c r="BE243" i="2"/>
  <c r="BE258" i="2"/>
  <c r="BE280" i="2"/>
  <c r="BE296" i="2"/>
  <c r="BE322" i="2"/>
  <c r="BE336" i="2"/>
  <c r="BE361" i="2"/>
  <c r="BE370" i="2"/>
  <c r="BE380" i="2"/>
  <c r="BE385" i="2"/>
  <c r="BE402" i="2"/>
  <c r="BE405" i="2"/>
  <c r="BE410" i="2"/>
  <c r="BE122" i="2"/>
  <c r="BE127" i="2"/>
  <c r="BE132" i="2"/>
  <c r="BE155" i="2"/>
  <c r="BE163" i="2"/>
  <c r="BE167" i="2"/>
  <c r="BE171" i="2"/>
  <c r="BE175" i="2"/>
  <c r="BE182" i="2"/>
  <c r="BE192" i="2"/>
  <c r="BE239" i="2"/>
  <c r="BE247" i="2"/>
  <c r="BE252" i="2"/>
  <c r="BE264" i="2"/>
  <c r="BE270" i="2"/>
  <c r="BE273" i="2"/>
  <c r="BE302" i="2"/>
  <c r="BE307" i="2"/>
  <c r="BE332" i="2"/>
  <c r="BE373" i="2"/>
  <c r="BE376" i="2"/>
  <c r="F35" i="3"/>
  <c r="BB56" i="1" s="1"/>
  <c r="F37" i="3"/>
  <c r="BD56" i="1" s="1"/>
  <c r="J34" i="3"/>
  <c r="AW56" i="1" s="1"/>
  <c r="J34" i="2"/>
  <c r="AW55" i="1" s="1"/>
  <c r="F35" i="2"/>
  <c r="BB55" i="1" s="1"/>
  <c r="F34" i="2"/>
  <c r="BA55" i="1" s="1"/>
  <c r="F36" i="3"/>
  <c r="BC56" i="1" s="1"/>
  <c r="F37" i="2"/>
  <c r="BD55" i="1" s="1"/>
  <c r="F36" i="2"/>
  <c r="BC55" i="1" s="1"/>
  <c r="F34" i="3"/>
  <c r="BA56" i="1" s="1"/>
  <c r="T83" i="3" l="1"/>
  <c r="T82" i="3" s="1"/>
  <c r="R83" i="3"/>
  <c r="R82" i="3" s="1"/>
  <c r="P83" i="3"/>
  <c r="P82" i="3" s="1"/>
  <c r="AU56" i="1" s="1"/>
  <c r="P90" i="2"/>
  <c r="P89" i="2"/>
  <c r="AU55" i="1" s="1"/>
  <c r="R90" i="2"/>
  <c r="R89" i="2" s="1"/>
  <c r="BK90" i="2"/>
  <c r="J90" i="2" s="1"/>
  <c r="J60" i="2" s="1"/>
  <c r="BK408" i="2"/>
  <c r="J408" i="2"/>
  <c r="J68" i="2" s="1"/>
  <c r="BK83" i="3"/>
  <c r="J83" i="3" s="1"/>
  <c r="J60" i="3" s="1"/>
  <c r="F33" i="2"/>
  <c r="AZ55" i="1" s="1"/>
  <c r="BD54" i="1"/>
  <c r="W33" i="1"/>
  <c r="BB54" i="1"/>
  <c r="W31" i="1" s="1"/>
  <c r="BA54" i="1"/>
  <c r="AW54" i="1"/>
  <c r="AK30" i="1" s="1"/>
  <c r="F33" i="3"/>
  <c r="AZ56" i="1" s="1"/>
  <c r="J33" i="2"/>
  <c r="AV55" i="1" s="1"/>
  <c r="AT55" i="1" s="1"/>
  <c r="BC54" i="1"/>
  <c r="W32" i="1"/>
  <c r="J33" i="3"/>
  <c r="AV56" i="1" s="1"/>
  <c r="AT56" i="1" s="1"/>
  <c r="BK89" i="2" l="1"/>
  <c r="J89" i="2" s="1"/>
  <c r="J30" i="2" s="1"/>
  <c r="AG55" i="1" s="1"/>
  <c r="BK82" i="3"/>
  <c r="J82" i="3"/>
  <c r="J59" i="3"/>
  <c r="AZ54" i="1"/>
  <c r="W29" i="1"/>
  <c r="AX54" i="1"/>
  <c r="AU54" i="1"/>
  <c r="W30" i="1"/>
  <c r="AY54" i="1"/>
  <c r="J39" i="2" l="1"/>
  <c r="J59" i="2"/>
  <c r="AN55" i="1"/>
  <c r="AV54" i="1"/>
  <c r="AK29" i="1"/>
  <c r="J30" i="3"/>
  <c r="AG56" i="1" s="1"/>
  <c r="AG54" i="1" s="1"/>
  <c r="AK26" i="1" s="1"/>
  <c r="J39" i="3" l="1"/>
  <c r="AN56" i="1"/>
  <c r="AK35" i="1"/>
  <c r="AT54" i="1"/>
  <c r="AN54" i="1"/>
</calcChain>
</file>

<file path=xl/sharedStrings.xml><?xml version="1.0" encoding="utf-8"?>
<sst xmlns="http://schemas.openxmlformats.org/spreadsheetml/2006/main" count="3709" uniqueCount="872">
  <si>
    <t>Export Komplet</t>
  </si>
  <si>
    <t>VZ</t>
  </si>
  <si>
    <t>2.0</t>
  </si>
  <si>
    <t>ZAMOK</t>
  </si>
  <si>
    <t>False</t>
  </si>
  <si>
    <t>{a28ce868-9baa-4436-aa5a-c6fc8ff5e6b0}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</si>
  <si>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</si>
  <si>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</si>
  <si>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</si>
  <si>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</si>
  <si>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</si>
  <si>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</si>
  <si>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</si>
  <si>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</si>
  <si>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</si>
  <si>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</si>
  <si>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</si>
  <si>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Starohorská cesta - SO-103</t>
  </si>
  <si>
    <t>KSO:</t>
  </si>
  <si>
    <t/>
  </si>
  <si>
    <t>CC-CZ:</t>
  </si>
  <si>
    <t>Místo:</t>
  </si>
  <si>
    <t xml:space="preserve"> </t>
  </si>
  <si>
    <t>Datum:</t>
  </si>
  <si>
    <t>17. 5. 2023</t>
  </si>
  <si>
    <t>Zadavatel:</t>
  </si>
  <si>
    <t>IČ:</t>
  </si>
  <si>
    <t>ČR-SPÚ, Pobočka Tábor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</si>
  <si>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</si>
  <si>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</si>
  <si>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</si>
  <si>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</si>
  <si>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</si>
  <si>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</si>
  <si>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</si>
  <si>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</si>
  <si>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</si>
  <si>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</si>
  <si>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</si>
  <si>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</si>
  <si>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</si>
  <si>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</si>
  <si>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</si>
  <si>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</si>
  <si>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</si>
  <si>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</si>
  <si>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</si>
  <si>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</si>
  <si>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</si>
  <si>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</si>
  <si>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</si>
  <si>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</si>
  <si>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</si>
  <si>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</si>
  <si>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</si>
  <si>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</si>
  <si>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</si>
  <si>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</si>
  <si>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</si>
  <si>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</si>
  <si>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</si>
  <si>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</si>
  <si>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</si>
  <si>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</si>
  <si>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</si>
  <si>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</si>
  <si>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</si>
  <si>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</si>
  <si>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</si>
  <si>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</si>
  <si>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</si>
  <si>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</si>
  <si>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</si>
  <si>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</si>
  <si>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</si>
  <si>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</si>
  <si>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SO-103</t>
  </si>
  <si>
    <t>Cesta HPC1bR k.ú. Vřesce</t>
  </si>
  <si>
    <t>STA</t>
  </si>
  <si>
    <t>1</t>
  </si>
  <si>
    <t>{4c192e68-bdf4-47be-9dbd-6c217b42f365}</t>
  </si>
  <si>
    <t>822 2</t>
  </si>
  <si>
    <t>2</t>
  </si>
  <si>
    <t>VON</t>
  </si>
  <si>
    <t>Vedlejší a ostatní náklady</t>
  </si>
  <si>
    <t>{315849e7-6a42-4fb3-bc2e-491c49a321e8}</t>
  </si>
  <si>
    <t>KRYCÍ LIST SOUPISU PRACÍ</t>
  </si>
  <si>
    <t>Objekt:</t>
  </si>
  <si>
    <t>SO-103 - Cesta HPC1bR k.ú. Vřesce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</si>
  <si>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</si>
  <si>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</si>
  <si>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</si>
  <si>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</si>
  <si>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</si>
  <si>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</si>
  <si>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</si>
  <si>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</si>
  <si>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</si>
  <si>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</si>
  <si>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</si>
  <si>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</si>
  <si>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</si>
  <si>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742 - Elektromontáže - rozvodný systém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</si>
  <si>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</si>
  <si>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</si>
  <si>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</si>
  <si>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</si>
  <si>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</si>
  <si>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</si>
  <si>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</si>
  <si>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</si>
  <si>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</si>
  <si>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</si>
  <si>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</si>
  <si>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</si>
  <si>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</si>
  <si>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</si>
  <si>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</si>
  <si>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</si>
  <si>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</si>
  <si>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</si>
  <si>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</si>
  <si>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</si>
  <si>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</si>
  <si>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2022 02</t>
  </si>
  <si>
    <t>4</t>
  </si>
  <si>
    <t>1861238228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</si>
  <si>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</si>
  <si>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</si>
  <si>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</si>
  <si>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https://podminky.urs.cz/item/CS_URS_2022_02/111251101</t>
  </si>
  <si>
    <t>VV</t>
  </si>
  <si>
    <t>"viz. TZ D.1.1.1." 8,0</t>
  </si>
  <si>
    <t>112101101</t>
  </si>
  <si>
    <t>Odstranění stromů listnatých průměru kmene přes 100 do 300 mm</t>
  </si>
  <si>
    <t>kus</t>
  </si>
  <si>
    <t>-232665651</t>
  </si>
  <si>
    <t>Odstranění stromů s odřezáním kmene a s odvětvením listnatých, průměru kmene přes 100 do 300 mm</t>
  </si>
  <si>
    <t>https://podminky.urs.cz/item/CS_URS_2022_02/112101101</t>
  </si>
  <si>
    <t>"viz. TZ D.1.1.1." 5</t>
  </si>
  <si>
    <t>3</t>
  </si>
  <si>
    <t>112155215</t>
  </si>
  <si>
    <t>Štěpkování solitérních stromků a větví průměru kmene do 300 mm s naložením</t>
  </si>
  <si>
    <t>278032089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</si>
  <si>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</si>
  <si>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</si>
  <si>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</si>
  <si>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</si>
  <si>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112155311</t>
  </si>
  <si>
    <t>Štěpkování keřového porostu středně hustého s naložením</t>
  </si>
  <si>
    <t>-1370194450</t>
  </si>
  <si>
    <t>Štěpkování s naložením na dopravní prostředek a odvozem do 20 km keřového porostu středně hustého</t>
  </si>
  <si>
    <t>https://podminky.urs.cz/item/CS_URS_2022_02/112155311</t>
  </si>
  <si>
    <t>5</t>
  </si>
  <si>
    <t>112251221</t>
  </si>
  <si>
    <t>Odstranění pařezů rovině nebo na svahu do 1:5 odfrézováním hl přes 0,2 do 0,5 m</t>
  </si>
  <si>
    <t>-1109183491</t>
  </si>
  <si>
    <t>Odstranění pařezu odfrézováním nebo odvrtáním hloubky přes 200 do 500 mm v rovině nebo na svahu do 1:5</t>
  </si>
  <si>
    <t>https://podminky.urs.cz/item/CS_URS_2022_02/112251221</t>
  </si>
  <si>
    <t>5*0,1</t>
  </si>
  <si>
    <t>6</t>
  </si>
  <si>
    <t>112999001-R</t>
  </si>
  <si>
    <t>Rozřezání kmene stromu D do 300 mm na díly dl. 1,0 m</t>
  </si>
  <si>
    <t>538861279</t>
  </si>
  <si>
    <t>7</t>
  </si>
  <si>
    <t>119001421</t>
  </si>
  <si>
    <t>Dočasné zajištění kabelů a kabelových tratí ze 3 volně ložených kabelů</t>
  </si>
  <si>
    <t>m</t>
  </si>
  <si>
    <t>1097145940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</si>
  <si>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</si>
  <si>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</si>
  <si>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"křížení sdělov. vedení - viz. D.1.1.2.1.c" 11,0</t>
  </si>
  <si>
    <t>8</t>
  </si>
  <si>
    <t>121151123</t>
  </si>
  <si>
    <t>Sejmutí ornice plochy přes 500 m2 tl vrstvy do 200 mm strojně</t>
  </si>
  <si>
    <t>1455522742</t>
  </si>
  <si>
    <t>Sejmutí ornice strojně při souvislé ploše přes 500 m2, tl. vrstvy do 200 mm</t>
  </si>
  <si>
    <t>https://podminky.urs.cz/item/CS_URS_2022_02/121151123</t>
  </si>
  <si>
    <t>"viz. Tabulka kubatur D.1.1.2.21." 621,6/0,2</t>
  </si>
  <si>
    <t>9</t>
  </si>
  <si>
    <t>122252206</t>
  </si>
  <si>
    <t>Odkopávky a prokopávky nezapažené pro silnice a dálnice v hornině třídy těžitelnosti I objem do 5000 m3 strojně</t>
  </si>
  <si>
    <t>m3</t>
  </si>
  <si>
    <t>1258315314</t>
  </si>
  <si>
    <t>Odkopávky a prokopávky nezapažené pro silnice a dálnice strojně v hornině třídy těžitelnosti I přes 1 000 do 5 000 m3</t>
  </si>
  <si>
    <t>https://podminky.urs.cz/item/CS_URS_2022_02/122252206</t>
  </si>
  <si>
    <t>"cesta - viz. Tabulka kubatur D.1.1.2.21." 1510,6</t>
  </si>
  <si>
    <t>"sanace podloží - viz. Tabulka kubatur D.1.1.2.21." 123,3</t>
  </si>
  <si>
    <t>10</t>
  </si>
  <si>
    <t>122911121</t>
  </si>
  <si>
    <t>Odstranění vyfrézované dřevní hmoty hl přes 0,2 do 0,5 m v rovině nebo na svahu do 1:5</t>
  </si>
  <si>
    <t>-2000517442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</si>
  <si>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</si>
  <si>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</si>
  <si>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 km na pozemky obce a její složení.</t>
  </si>
  <si>
    <t>11</t>
  </si>
  <si>
    <t>131251100</t>
  </si>
  <si>
    <t>Hloubení jam nezapažených v hornině třídy těžitelnosti I skupiny 3 objem do 20 m3 strojně</t>
  </si>
  <si>
    <t>1428452533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</si>
  <si>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</si>
  <si>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</si>
  <si>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"předpolí TP km 1,174-1,188 - viz. D.1.1.2.9." (1,6*3,0+0,8*2,5)*0,35+(0,75*2,5+1,6*3,0)*0,35</t>
  </si>
  <si>
    <t>"předpolí TP km 1,334-1,344 - viz. D.1.1.2.10." 2,4*3,0*0,35*2</t>
  </si>
  <si>
    <t>"předpolí TP km 1,548-1,565 - viz. D.1.1.2.11." (1,6*3,0+1,0*2,5)*0,35+(0,8*2,25+1,6*2,6)*0,35</t>
  </si>
  <si>
    <t>12</t>
  </si>
  <si>
    <t>132251252</t>
  </si>
  <si>
    <t>Hloubení rýh nezapažených š do 2000 mm v hornině třídy těžitelnosti I skupiny 3 objem do 50 m3 strojně</t>
  </si>
  <si>
    <t>-930072381</t>
  </si>
  <si>
    <t>Hloubení nezapažených rýh šířky přes 800 do 2 000 mm strojně s urovnáním dna do předepsaného profilu a spádu v hornině třídy těžitelnosti I skupiny 3 přes 20 do 50 m3</t>
  </si>
  <si>
    <t>https://podminky.urs.cz/item/CS_URS_2022_02/132251252</t>
  </si>
  <si>
    <t>"prahy TP km 1,174-1,188 - viz. D.1.1.2.9." (2,9+3,1)*0,9*0,25*2</t>
  </si>
  <si>
    <t>"trubka TP km 1,174-1,188 - viz. D.1.1.2.9." 13,5*1,45*0,5</t>
  </si>
  <si>
    <t>"prahy TP km 1,334-1,344 - viz. D.1.1.2.10." 3,0*0,9*0,25*4</t>
  </si>
  <si>
    <t>"trubka TP km 1,334-1,344 - viz. D.1.1.2.10." 9,2*1,45*0,5</t>
  </si>
  <si>
    <t>"prahy TP km 1,548-1,565 - viz. D.1.1.2.11." (2,9+3,0+2,7+2,5)*0,9*0,25</t>
  </si>
  <si>
    <t>"trubka TP km 1,548-1,565 - viz. D.1.1.2.11." 16,4*1,32*0,4</t>
  </si>
  <si>
    <t>"chránička (sdělov. vedení) - viz. D.1.1.2.1.c" 11,0*1,1*1,1</t>
  </si>
  <si>
    <t>13</t>
  </si>
  <si>
    <t>139001101</t>
  </si>
  <si>
    <t>Příplatek za ztížení vykopávky v blízkosti podzemního vedení</t>
  </si>
  <si>
    <t>202089543</t>
  </si>
  <si>
    <t>Příplatek k cenám hloubených vykopávek za ztížení vykopávky v blízkosti podzemního vedení nebo výbušnin pro jakoukoliv třídu horniny</t>
  </si>
  <si>
    <t>https://podminky.urs.cz/item/CS_URS_2022_02/139001101</t>
  </si>
  <si>
    <t>14</t>
  </si>
  <si>
    <t>162201411</t>
  </si>
  <si>
    <t>Vodorovné přemístění kmenů stromů listnatých do 1 km D kmene přes 100 do 300 mm</t>
  </si>
  <si>
    <t>86795277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</si>
  <si>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</si>
  <si>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</si>
  <si>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162301951</t>
  </si>
  <si>
    <t>Příplatek k vodorovnému přemístění kmenů stromů listnatých D kmene přes 100 do 300 mm ZKD 1 km</t>
  </si>
  <si>
    <t>-537728873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</si>
  <si>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</si>
  <si>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</si>
  <si>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16</t>
  </si>
  <si>
    <t>162751117</t>
  </si>
  <si>
    <t>Vodorovné přemístění přes 9 000 do 10000 m výkopku/sypaniny z horniny třídy těžitelnosti I skupiny 1 až 3</t>
  </si>
  <si>
    <t>-1021498665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</si>
  <si>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</si>
  <si>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</si>
  <si>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"přebytečná zemina" 1633,9+14,4+46,3-147,0-(34,6-2,5)</t>
  </si>
  <si>
    <t>17</t>
  </si>
  <si>
    <t>162751119</t>
  </si>
  <si>
    <t>Příplatek k vodorovnému přemístění výkopku/sypaniny z horniny třídy těžitelnosti I skupiny 1 až 3 ZKD 1000 m přes 10000 m</t>
  </si>
  <si>
    <t>-1411407784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</si>
  <si>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</si>
  <si>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</si>
  <si>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13*1515,5</t>
  </si>
  <si>
    <t>18</t>
  </si>
  <si>
    <t>167151101</t>
  </si>
  <si>
    <t>Nakládání výkopku z hornin třídy těžitelnosti I skupiny 1 až 3 do 100 m3</t>
  </si>
  <si>
    <t>839820380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</si>
  <si>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</si>
  <si>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</si>
  <si>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"přebytečná zemina" 46,3-(34,6-2,5)</t>
  </si>
  <si>
    <t>19</t>
  </si>
  <si>
    <t>171151111</t>
  </si>
  <si>
    <t>Uložení sypaniny z hornin nesoudržných sypkých do násypů zhutněných strojně</t>
  </si>
  <si>
    <t>-1797406403</t>
  </si>
  <si>
    <t>Uložení sypanin do násypů strojně s rozprostřením sypaniny ve vrstvách a s hrubým urovnáním zhutněných z hornin nesoudržných sypkých</t>
  </si>
  <si>
    <t>https://podminky.urs.cz/item/CS_URS_2022_02/171151111</t>
  </si>
  <si>
    <t>"sanace podloží - viz. Tabulka kubatur D.1.1.2.21." 24,7</t>
  </si>
  <si>
    <t>20</t>
  </si>
  <si>
    <t>M</t>
  </si>
  <si>
    <t>58343930</t>
  </si>
  <si>
    <t>kamenivo drcené hrubé frakce 16/32</t>
  </si>
  <si>
    <t>t</t>
  </si>
  <si>
    <t>1339666592</t>
  </si>
  <si>
    <t>24,7*1,7*1,01</t>
  </si>
  <si>
    <t>171151112</t>
  </si>
  <si>
    <t>Uložení sypaniny z hornin nesoudržných kamenitých do násypů zhutněných strojně</t>
  </si>
  <si>
    <t>-1185470922</t>
  </si>
  <si>
    <t>Uložení sypanin do násypů strojně s rozprostřením sypaniny ve vrstvách a s hrubým urovnáním zhutněných z hornin nesoudržných kamenitých</t>
  </si>
  <si>
    <t>https://podminky.urs.cz/item/CS_URS_2022_02/171151112</t>
  </si>
  <si>
    <t>"sanace podloží - viz. Tabulka kubatur D.1.1.2.21." 246,6*0,5</t>
  </si>
  <si>
    <t>22</t>
  </si>
  <si>
    <t>58380654</t>
  </si>
  <si>
    <t>kámen lomový neupravený třída I záhozový do 200kg</t>
  </si>
  <si>
    <t>442223439</t>
  </si>
  <si>
    <t>"zrno 40 kg" 123,3*2,0*1,01</t>
  </si>
  <si>
    <t>23</t>
  </si>
  <si>
    <t>171151131</t>
  </si>
  <si>
    <t>Uložení sypaniny z hornin nesoudržných a soudržných střídavě do násypů zhutněných strojně</t>
  </si>
  <si>
    <t>1468045816</t>
  </si>
  <si>
    <t>Uložení sypanin do násypů strojně s rozprostřením sypaniny ve vrstvách a s hrubým urovnáním zhutněných z hornin nesoudržných a soudržných střídavě ukládaných</t>
  </si>
  <si>
    <t>https://podminky.urs.cz/item/CS_URS_2022_02/171151131</t>
  </si>
  <si>
    <t>"zemina - viz. Tabulka kubatur D.1.1.2.21." 147,0</t>
  </si>
  <si>
    <t>"ornice - viz. Tabulka kubatur D.1.1.2.21." 17,7</t>
  </si>
  <si>
    <t>"ornice u TP km 1,174-1,188 - viz. D.1.1.2.9." 1,7*0,26*2,5*2</t>
  </si>
  <si>
    <t>"ornice u TP km 1,548-1,565 - viz. D.1.1.2.11." 1,75*0,3*2,5+0,75*0,3*2,25</t>
  </si>
  <si>
    <t>24</t>
  </si>
  <si>
    <t>171201231</t>
  </si>
  <si>
    <t>Poplatek za uložení zeminy a kamení na recyklační skládce (skládkovné) kód odpadu 17 05 04</t>
  </si>
  <si>
    <t>1265073022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</si>
  <si>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</si>
  <si>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</si>
  <si>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"přebytečná zemina" 1515,5*1,8</t>
  </si>
  <si>
    <t>25</t>
  </si>
  <si>
    <t>171251201</t>
  </si>
  <si>
    <t>Uložení sypaniny na skládky nebo meziskládky</t>
  </si>
  <si>
    <t>-112513134</t>
  </si>
  <si>
    <t>Uložení sypaniny na skládky nebo meziskládky bez hutnění s upravením uložené sypaniny do předepsaného tvaru</t>
  </si>
  <si>
    <t>https://podminky.urs.cz/item/CS_URS_2022_02/171251201</t>
  </si>
  <si>
    <t>"přebytečná zemina" 1515,5</t>
  </si>
  <si>
    <t>26</t>
  </si>
  <si>
    <t>174151101</t>
  </si>
  <si>
    <t>Zásyp jam, šachet rýh nebo kolem objektů sypaninou se zhutněním</t>
  </si>
  <si>
    <t>-1456958905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</si>
  <si>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</si>
  <si>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</si>
  <si>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"prahy TP km 1,174-1,188 - viz. D.1.1.2.9." (2,9+3,1)*0,3*(0,25+0,6)*2</t>
  </si>
  <si>
    <t>"trubka TP km 1,174-1,188 - viz. D.1.1.2.9." 13,2*(1,45*0,87-(0,8*0,48+3,14*0,38*0,38/2))</t>
  </si>
  <si>
    <t>"prahy TP km 1,334-1,344 - viz. D.1.1.2.10." 3,0*0,3*(0,25+0,6)*4</t>
  </si>
  <si>
    <t>"trubka TP km 1,334-1,344 - viz. D.1.1.2.10." 8,9*(1,45*0,87-(0,8*0,48+3,14*0,38*0,38/2))</t>
  </si>
  <si>
    <t>"prahy TP km 1,548-1,565 - viz. D.1.1.2.11." (2,9+3,0+2,7+2,5)*0,3*(0,25+0,6)</t>
  </si>
  <si>
    <t>"trubka TP km 1,548-1,565 - viz. D.1.1.2.11." 16,1*(1,32*0,75-(0,68*0,42+3,14*0,32*0,32/2))</t>
  </si>
  <si>
    <t>"zásyp jam po pařezech (ŠD)" 5*0,5</t>
  </si>
  <si>
    <t>27</t>
  </si>
  <si>
    <t>58344197</t>
  </si>
  <si>
    <t>štěrkodrť frakce 0/63</t>
  </si>
  <si>
    <t>249352566</t>
  </si>
  <si>
    <t>5*0,5*1,7</t>
  </si>
  <si>
    <t>28</t>
  </si>
  <si>
    <t>175151101</t>
  </si>
  <si>
    <t>Obsypání potrubí strojně sypaninou bez prohození, uloženou do 3 m</t>
  </si>
  <si>
    <t>604397498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</si>
  <si>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</si>
  <si>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</si>
  <si>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"chránička (sdělov. vedení) - viz. D.1.1.2.1.c" 11,0*1,1*0,6</t>
  </si>
  <si>
    <t>29</t>
  </si>
  <si>
    <t>58337302</t>
  </si>
  <si>
    <t>štěrkopísek frakce 0/16</t>
  </si>
  <si>
    <t>-806399834</t>
  </si>
  <si>
    <t>7,26*1,67*1,01</t>
  </si>
  <si>
    <t>30</t>
  </si>
  <si>
    <t>181351103</t>
  </si>
  <si>
    <t>Rozprostření ornice tl vrstvy do 200 mm pl přes 100 do 500 m2 v rovině nebo ve svahu do 1:5 strojně</t>
  </si>
  <si>
    <t>-342828642</t>
  </si>
  <si>
    <t>Rozprostření a urovnání ornice v rovině nebo ve svahu sklonu do 1:5 strojně při souvislé ploše přes 100 do 500 m2, tl. vrstvy do 200 mm</t>
  </si>
  <si>
    <t>https://podminky.urs.cz/item/CS_URS_2022_02/181351103</t>
  </si>
  <si>
    <t>"přebytečná ornice" (3108,0*0,2-(17,7+2,2+1,8+2298,3*0,1))/0,1</t>
  </si>
  <si>
    <t>31</t>
  </si>
  <si>
    <t>181411121</t>
  </si>
  <si>
    <t>Založení lučního trávníku výsevem pl do 1000 m2 v rovině a ve svahu do 1:5</t>
  </si>
  <si>
    <t>-538958599</t>
  </si>
  <si>
    <t>Založení trávníku na půdě předem připravené plochy do 1000 m2 výsevem včetně utažení lučního v rovině nebo na svahu do 1:5</t>
  </si>
  <si>
    <t>https://podminky.urs.cz/item/CS_URS_2022_02/181411121</t>
  </si>
  <si>
    <t>"dosypané plochy ornicí - viz. Tabulka kubatur D.1.1.2.21." 115,5</t>
  </si>
  <si>
    <t>"ornice u TP km 1,174-1,188 - viz. D.1.1.2.9." 1,7*2,5*2</t>
  </si>
  <si>
    <t>"ornice u TP km 1,548-1,565 - viz. D.1.1.2.11." 1,75*2,5+0,75*2,25</t>
  </si>
  <si>
    <t>32</t>
  </si>
  <si>
    <t>00572470</t>
  </si>
  <si>
    <t>osivo směs travní univerzál</t>
  </si>
  <si>
    <t>kg</t>
  </si>
  <si>
    <t>-2110064416</t>
  </si>
  <si>
    <t>Poznámka k položce:_x000D_
20 g/m2</t>
  </si>
  <si>
    <t>(130,1+2298,3)*0,02*1,03</t>
  </si>
  <si>
    <t>33</t>
  </si>
  <si>
    <t>181951112</t>
  </si>
  <si>
    <t>Úprava pláně v hornině třídy těžitelnosti I skupiny 1 až 3 se zhutněním strojně</t>
  </si>
  <si>
    <t>792462341</t>
  </si>
  <si>
    <t>Úprava pláně vyrovnáním výškových rozdílů strojně v hornině třídy těžitelnosti I, skupiny 1 až 3 se zhutněním</t>
  </si>
  <si>
    <t>https://podminky.urs.cz/item/CS_URS_2022_02/181951112</t>
  </si>
  <si>
    <t>"viz. Tabulka kubatur D.1.1.2.21." 3728,9</t>
  </si>
  <si>
    <t>"přípočty - viz. D.1.1.2.1.b+c" 48,2+83,7+91,7+16,4+58,8+22,2+51,8+18</t>
  </si>
  <si>
    <t>34</t>
  </si>
  <si>
    <t>182151111</t>
  </si>
  <si>
    <t>Svahování v zářezech v hornině třídy těžitelnosti I skupiny 1 až 3 strojně</t>
  </si>
  <si>
    <t>1855786635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</si>
  <si>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</si>
  <si>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</si>
  <si>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"viz. Tabulka kubatur D.1.1.2.21." 1379,8</t>
  </si>
  <si>
    <t>35</t>
  </si>
  <si>
    <t>182251101</t>
  </si>
  <si>
    <t>Svahování násypů strojně</t>
  </si>
  <si>
    <t>-1351382973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</si>
  <si>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</si>
  <si>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</si>
  <si>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"viz. Tabulka kubatur D.1.1.2.21." 2280,2</t>
  </si>
  <si>
    <t>36</t>
  </si>
  <si>
    <t>182351133</t>
  </si>
  <si>
    <t>Rozprostření ornice pl přes 500 m2 ve svahu nad 1:5 tl vrstvy do 200 mm strojně</t>
  </si>
  <si>
    <t>-1986665264</t>
  </si>
  <si>
    <t>Rozprostření a urovnání ornice ve svahu sklonu přes 1:5 strojně při souvislé ploše přes 500 m2, tl. vrstvy do 200 mm</t>
  </si>
  <si>
    <t>https://podminky.urs.cz/item/CS_URS_2022_02/182351133</t>
  </si>
  <si>
    <t>"viz. Tabulka kubatur D.1.1.2.21." 2181,3</t>
  </si>
  <si>
    <t>"prosypání pohozu - viz. Vzorový př. řez D.1.1.2.1.c + Tabulka kubatur D.1.1.2.21." 35,1/0,3</t>
  </si>
  <si>
    <t>37</t>
  </si>
  <si>
    <t>183405211</t>
  </si>
  <si>
    <t>Výsev trávníku hydroosevem na ornici</t>
  </si>
  <si>
    <t>-1051547914</t>
  </si>
  <si>
    <t>https://podminky.urs.cz/item/CS_URS_2022_02/183405211</t>
  </si>
  <si>
    <t>Zakládání</t>
  </si>
  <si>
    <t>38</t>
  </si>
  <si>
    <t>274321511</t>
  </si>
  <si>
    <t>Základové pasy ze ŽB bez zvýšených nároků na prostředí tř. C 25/30</t>
  </si>
  <si>
    <t>565307952</t>
  </si>
  <si>
    <t>Základy z betonu železového (bez výztuže) pasy z betonu bez zvláštních nároků na prostředí tř. C 25/30</t>
  </si>
  <si>
    <t>https://podminky.urs.cz/item/CS_URS_2022_02/274321511</t>
  </si>
  <si>
    <t>"prahy TP km 1,174-1,188 - viz. D.1.1.2.9." (2,9+3,1)*0,3*0,6*2</t>
  </si>
  <si>
    <t>"prahy TP km 1,334-1,344 - viz. D.1.1.2.10." 3,0*0,3*0,6*4</t>
  </si>
  <si>
    <t>"prahy TP km 1,548-1,565 - viz. D.1.1.2.11." (2,9+3,0+2,7+2,5)*0,3*0,6</t>
  </si>
  <si>
    <t>39</t>
  </si>
  <si>
    <t>274351121</t>
  </si>
  <si>
    <t>Zřízení bednění základových pasů rovného</t>
  </si>
  <si>
    <t>1679491264</t>
  </si>
  <si>
    <t>Bednění základů pasů rovné zřízení</t>
  </si>
  <si>
    <t>https://podminky.urs.cz/item/CS_URS_2022_02/274351121</t>
  </si>
  <si>
    <t>"prahy TP km 1,174-1,188 - viz. D.1.1.2.9." (2,9+3,1)*2*0,6*2+0,3*(0,85+0,75)*4</t>
  </si>
  <si>
    <t>"prahy TP km 1,334-1,344 - viz. D.1.1.2.10." 3,0*2*0,6*4+0,3*(0,85+0,75)*4</t>
  </si>
  <si>
    <t>"prahy TP km 1,548-1,565 - viz. D.1.1.2.11." (2,9+3,0+2,7+2,5)*2*0,6+0,3*(0,85+0,75)*4</t>
  </si>
  <si>
    <t>40</t>
  </si>
  <si>
    <t>274351122</t>
  </si>
  <si>
    <t>Odstranění bednění základových pasů rovného</t>
  </si>
  <si>
    <t>-179294844</t>
  </si>
  <si>
    <t>Bednění základů pasů rovné odstranění</t>
  </si>
  <si>
    <t>https://podminky.urs.cz/item/CS_URS_2022_02/274351122</t>
  </si>
  <si>
    <t>41</t>
  </si>
  <si>
    <t>274362021</t>
  </si>
  <si>
    <t>Výztuž základových pasů svařovanými sítěmi Kari</t>
  </si>
  <si>
    <t>714575686</t>
  </si>
  <si>
    <t>Výztuž základů pasů ze svařovaných sítí z drátů typu KARI</t>
  </si>
  <si>
    <t>https://podminky.urs.cz/item/CS_URS_2022_02/274362021</t>
  </si>
  <si>
    <t>"prahy TP km 1,174-1,188 - viz. D.1.1.2.9." 133,0*0,001</t>
  </si>
  <si>
    <t>"prahy TP km 1,334-1,344 - viz. D.1.1.2.10." 133,0*0,001</t>
  </si>
  <si>
    <t>"prahy TP km 1,548-1,565 - viz. D.1.1.2.11." 138,0*0,001</t>
  </si>
  <si>
    <t>Vodorovné konstrukce</t>
  </si>
  <si>
    <t>42</t>
  </si>
  <si>
    <t>451314212</t>
  </si>
  <si>
    <t>Podklad pod dlažbu z betonu prostého C 25/30 tl přes 100 do 150 mm</t>
  </si>
  <si>
    <t>1697917704</t>
  </si>
  <si>
    <t>Podklad pod dlažbu z betonu prostého bez zvýšených nároků na prostředí tř. C 25/30 tl. přes 100 do 150 mm</t>
  </si>
  <si>
    <t>https://podminky.urs.cz/item/CS_URS_2022_02/451314212</t>
  </si>
  <si>
    <t>"předpolí TP km 1,174-1,188 - viz. D.1.1.2.9." 1,0*3,0+1,2*2,5+1,1*2,5+1,0*3,0</t>
  </si>
  <si>
    <t>"předpolí TP km 1,334-1,344 - viz. D.1.1.2.10." (1,0*3,0+1,1*2,4)*2</t>
  </si>
  <si>
    <t>"předpolí TP km 1,548-1,565 - viz. D.1.1.2.11." (1,0*3,0+1,3*3,0)+(1,2*2,7+1,0*2,6)</t>
  </si>
  <si>
    <t>43</t>
  </si>
  <si>
    <t>451573111</t>
  </si>
  <si>
    <t>Lože pod potrubí otevřený výkop ze štěrkopísku</t>
  </si>
  <si>
    <t>-653752241</t>
  </si>
  <si>
    <t>Lože pod potrubí, stoky a drobné objekty v otevřeném výkopu z písku a štěrkopísku do 63 mm</t>
  </si>
  <si>
    <t>https://podminky.urs.cz/item/CS_URS_2022_02/451573111</t>
  </si>
  <si>
    <t>"chránička (sdělov. vedení) - viz. D.1.1.2.1.c" 11,0*1,1*0,1</t>
  </si>
  <si>
    <t>44</t>
  </si>
  <si>
    <t>452311121</t>
  </si>
  <si>
    <t>Podkladní desky z betonu prostého tř. C 8/10 otevřený výkop</t>
  </si>
  <si>
    <t>1187071318</t>
  </si>
  <si>
    <t>Podkladní a zajišťovací konstrukce z betonu prostého v otevřeném výkopu desky pod potrubí, stoky a drobné objekty z betonu tř. C 8/10</t>
  </si>
  <si>
    <t>https://podminky.urs.cz/item/CS_URS_2022_02/452311121</t>
  </si>
  <si>
    <t>"trubka TP km 1,174-1,188 - viz. D.1.1.2.9." 14,0*0,85*0,1</t>
  </si>
  <si>
    <t>"trubka TP km 1,334-1,344 - viz. D.1.1.2.10." 9,75*0,85*0,1</t>
  </si>
  <si>
    <t>"trubka TP km 1,548-1,565 - viz. D.1.1.2.11." 16,8*0,72*0,1</t>
  </si>
  <si>
    <t>45</t>
  </si>
  <si>
    <t>452351101</t>
  </si>
  <si>
    <t>Bednění podkladních desek nebo bloků nebo sedlového lože otevřený výkop</t>
  </si>
  <si>
    <t>1027514115</t>
  </si>
  <si>
    <t>Bednění podkladních a zajišťovacích konstrukcí v otevřeném výkopu desek nebo sedlových loží pod potrubí, stoky a drobné objekty</t>
  </si>
  <si>
    <t>https://podminky.urs.cz/item/CS_URS_2022_02/452351101</t>
  </si>
  <si>
    <t>"trubka TP km 1,174-1,188 - viz. D.1.1.2.9." 14,0*2*0,1</t>
  </si>
  <si>
    <t>"trubka TP km 1,334-1,344 - viz. D.1.1.2.10." 9,75*2*0,1</t>
  </si>
  <si>
    <t>"trubka TP km 1,548-1,565 - viz. D.1.1.2.11." 16,8*2*0,1</t>
  </si>
  <si>
    <t>46</t>
  </si>
  <si>
    <t>464511111</t>
  </si>
  <si>
    <t>Pohoz z lomového kamene neupraveného tříděného z terénu</t>
  </si>
  <si>
    <t>1608176605</t>
  </si>
  <si>
    <t>Pohoz dna nebo svahů jakékoliv tloušťky z lomového kamene neupraveného tříděného z terénu</t>
  </si>
  <si>
    <t>https://podminky.urs.cz/item/CS_URS_2022_02/464511111</t>
  </si>
  <si>
    <t>Poznámka k položce:_x000D_
zrno 10-15 kg</t>
  </si>
  <si>
    <t>"opevnění příkopu - viz. Vzorový př. řez D.1.1.2.1.c + Tabulka kubatur D.1.1.2.21." 35,1</t>
  </si>
  <si>
    <t>47</t>
  </si>
  <si>
    <t>465513127</t>
  </si>
  <si>
    <t>Dlažba z lomového kamene na cementovou maltu s vyspárováním tl 200 mm</t>
  </si>
  <si>
    <t>-1274342898</t>
  </si>
  <si>
    <t>Dlažba z lomového kamene lomařsky upraveného na cementovou maltu, s vyspárováním cementovou maltou, tl. kamene 200 mm</t>
  </si>
  <si>
    <t>https://podminky.urs.cz/item/CS_URS_2022_02/465513127</t>
  </si>
  <si>
    <t>Komunikace pozemní</t>
  </si>
  <si>
    <t>48</t>
  </si>
  <si>
    <t>561081121</t>
  </si>
  <si>
    <t>Zřízení podkladu ze zeminy upravené vápnem, cementem, směsnými pojivy tl přes 450 do 500 mm pl přes 1000 do 5000 m2</t>
  </si>
  <si>
    <t>-1716392019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</si>
  <si>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</si>
  <si>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</si>
  <si>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>"viz. Vzorový př. řez D.1.1.2.1.c + Tabulka kubatur D.1.1.2.21." 661,4*5,7</t>
  </si>
  <si>
    <t>49</t>
  </si>
  <si>
    <t>58591002</t>
  </si>
  <si>
    <t>pojivo hydraulické pro stabilizaci zeminy 50% vápna</t>
  </si>
  <si>
    <t>-750864006</t>
  </si>
  <si>
    <t>"5%=44,2 kg/m2" 4160,8*44,2*0,001</t>
  </si>
  <si>
    <t>50</t>
  </si>
  <si>
    <t>564851111</t>
  </si>
  <si>
    <t>Podklad ze štěrkodrtě ŠD plochy přes 100 m2 tl 150 mm</t>
  </si>
  <si>
    <t>1469298307</t>
  </si>
  <si>
    <t>Podklad ze štěrkodrti ŠD s rozprostřením a zhutněním plochy přes 100 m2, po zhutnění tl. 150 mm</t>
  </si>
  <si>
    <t>https://podminky.urs.cz/item/CS_URS_2022_02/564851111</t>
  </si>
  <si>
    <t>"viz. Tabulka kubatur D.1.1.2.21." 3268,8+3542,3</t>
  </si>
  <si>
    <t>"přípočty - viz. D.1.1.2.1.b+c" (48,2+83,7+91,7+16,4+58,8+22,2+51,8+18)*2</t>
  </si>
  <si>
    <t>51</t>
  </si>
  <si>
    <t>565155121</t>
  </si>
  <si>
    <t>Asfaltový beton vrstva podkladní ACP 16+ (obalované kamenivo OKS) tl 70 mm š přes 3 m</t>
  </si>
  <si>
    <t>-1103039656</t>
  </si>
  <si>
    <t>Asfaltový beton vrstva podkladní ACP 16+ (obalované kamenivo střednězrnné - OKS) s rozprostřením a zhutněním v pruhu šířky přes 3 m, po zhutnění tl. 70 mm</t>
  </si>
  <si>
    <t>https://podminky.urs.cz/item/CS_URS_2022_02/565155121</t>
  </si>
  <si>
    <t>"viz. Vzorový př. řez D.1.1.2.1.c" 661,4*4,23</t>
  </si>
  <si>
    <t>52</t>
  </si>
  <si>
    <t>569941131</t>
  </si>
  <si>
    <t>Zpevnění krajnic asfaltovým recyklátem tl 110 mm</t>
  </si>
  <si>
    <t>-744958605</t>
  </si>
  <si>
    <t>Zpevnění krajnic nebo komunikací pro pěší s rozprostřením a zhutněním, po zhutnění asfaltovým recyklátem tl. 110 mm</t>
  </si>
  <si>
    <t>https://podminky.urs.cz/item/CS_URS_2022_02/569941131</t>
  </si>
  <si>
    <t>"viz. Vzorový př. řez D.1.1.2.1.c" 661,4*0,25*2</t>
  </si>
  <si>
    <t>53</t>
  </si>
  <si>
    <t>573111112</t>
  </si>
  <si>
    <t>Postřik živičný infiltrační s posypem z asfaltu množství 1 kg/m2</t>
  </si>
  <si>
    <t>764343235</t>
  </si>
  <si>
    <t>Postřik infiltrační PI z asfaltu silničního s posypem kamenivem, v množství 1,00 kg/m2</t>
  </si>
  <si>
    <t>https://podminky.urs.cz/item/CS_URS_2022_02/573111112</t>
  </si>
  <si>
    <t>"viz. Vzorový př. řez D.1.1.2.1.c" 661,4*4,67</t>
  </si>
  <si>
    <t>54</t>
  </si>
  <si>
    <t>573211112</t>
  </si>
  <si>
    <t>Postřik živičný spojovací z asfaltu v množství 0,70 kg/m2</t>
  </si>
  <si>
    <t>-321805500</t>
  </si>
  <si>
    <t>Postřik spojovací PS bez posypu kamenivem z asfaltu silničního, v množství 0,70 kg/m2</t>
  </si>
  <si>
    <t>https://podminky.urs.cz/item/CS_URS_2022_02/573211112</t>
  </si>
  <si>
    <t>"viz. Vzorový př. řez D.1.1.2.1.c" 661,4*4,12</t>
  </si>
  <si>
    <t>55</t>
  </si>
  <si>
    <t>577134221</t>
  </si>
  <si>
    <t>Asfaltový beton vrstva obrusná ACO 11 (ABS) tř. II tl 40 mm š přes 3 m z nemodifikovaného asfaltu</t>
  </si>
  <si>
    <t>-710516806</t>
  </si>
  <si>
    <t>Asfaltový beton vrstva obrusná ACO 11 (ABS) s rozprostřením a se zhutněním z nemodifikovaného asfaltu v pruhu šířky přes 3 m tř. II, po zhutnění tl. 40 mm</t>
  </si>
  <si>
    <t>https://podminky.urs.cz/item/CS_URS_2022_02/577134221</t>
  </si>
  <si>
    <t>"viz. Vzorový př. řez D.1.1.2.1.c" 661,4*4,06</t>
  </si>
  <si>
    <t>Trubní vedení</t>
  </si>
  <si>
    <t>56</t>
  </si>
  <si>
    <t>899999003-R</t>
  </si>
  <si>
    <t xml:space="preserve">M+D dělené kabelové chráničky PE D 110 </t>
  </si>
  <si>
    <t>-489172613</t>
  </si>
  <si>
    <t>57</t>
  </si>
  <si>
    <t>899999005-R</t>
  </si>
  <si>
    <t>M+D Rezervní trubka PE D 110 mm</t>
  </si>
  <si>
    <t>288261702</t>
  </si>
  <si>
    <t>Poznámka k položce:_x000D_
Osazení rezervní chráničky PE D 110 se zatahovacím lankem, na koncích zaslepena a opatřena minimarkery.</t>
  </si>
  <si>
    <t>58</t>
  </si>
  <si>
    <t>899999032-R</t>
  </si>
  <si>
    <t>Řezání trub PP DN 400 0° - 60°</t>
  </si>
  <si>
    <t>1992826436</t>
  </si>
  <si>
    <t>"TP km 1,548-1,565 - viz. D.1.1.2.11." 2</t>
  </si>
  <si>
    <t>59</t>
  </si>
  <si>
    <t>899999018-R</t>
  </si>
  <si>
    <t>Řezání trub PP DN 500 0°- 60</t>
  </si>
  <si>
    <t>769285199</t>
  </si>
  <si>
    <t>"TP km 1,174-1,188 - viz. D.1.1.2.9." 2</t>
  </si>
  <si>
    <t>"TP km 1,334-1,344 - viz. D.1.1.2.10." 2</t>
  </si>
  <si>
    <t>Ostatní konstrukce a práce, bourání</t>
  </si>
  <si>
    <t>60</t>
  </si>
  <si>
    <t>916131213</t>
  </si>
  <si>
    <t>Osazení silničního obrubníku betonového stojatého s boční opěrou do lože z betonu prostého</t>
  </si>
  <si>
    <t>84550462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</si>
  <si>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</si>
  <si>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</si>
  <si>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"sjezdy - viz. D.1.1.2.1.b+c" 8+4,5+8+8+9,5+8+8</t>
  </si>
  <si>
    <t>61</t>
  </si>
  <si>
    <t>59217031</t>
  </si>
  <si>
    <t>obrubník betonový silniční 1000x150x250mm</t>
  </si>
  <si>
    <t>631734115</t>
  </si>
  <si>
    <t>8+4+8+8+9+8+8</t>
  </si>
  <si>
    <t>62</t>
  </si>
  <si>
    <t>59217026</t>
  </si>
  <si>
    <t>obrubník betonový silniční 500x150x250mm</t>
  </si>
  <si>
    <t>437068326</t>
  </si>
  <si>
    <t>0,5+0,5</t>
  </si>
  <si>
    <t>63</t>
  </si>
  <si>
    <t>916991121</t>
  </si>
  <si>
    <t>Lože pod obrubníky, krajníky nebo obruby z dlažebních kostek z betonu prostého</t>
  </si>
  <si>
    <t>-404781011</t>
  </si>
  <si>
    <t>Lože pod obrubníky, krajníky nebo obruby z dlažebních kostek z betonu prostého</t>
  </si>
  <si>
    <t>https://podminky.urs.cz/item/CS_URS_2022_02/916991121</t>
  </si>
  <si>
    <t>"lože nad 10 cm" 54,0*0,45*0,05</t>
  </si>
  <si>
    <t>64</t>
  </si>
  <si>
    <t>919551012</t>
  </si>
  <si>
    <t>Zřízení propustků z trub plastových DN 400</t>
  </si>
  <si>
    <t>1432907831</t>
  </si>
  <si>
    <t>Zřízení propustků a hospodářských přejezdů z trub plastových do DN 400</t>
  </si>
  <si>
    <t>https://podminky.urs.cz/item/CS_URS_2022_02/919551012</t>
  </si>
  <si>
    <t>Poznámka k položce:_x000D_
V cenách jsou započteny i náklady na montáž potrubí na betonové pražce nebo silniční panely včetně dodávky podkladních prefabrikátů,
 bednění a obetonování potrubí.</t>
  </si>
  <si>
    <t>"TP km 1,548-1,565 - viz. D.1.1.2.11." 17,4</t>
  </si>
  <si>
    <t>65</t>
  </si>
  <si>
    <t>28617279</t>
  </si>
  <si>
    <t>trubka kanalizační PP korugovaná DN 400x6000mm SN16</t>
  </si>
  <si>
    <t>1430635246</t>
  </si>
  <si>
    <t>17,4*1,02</t>
  </si>
  <si>
    <t>66</t>
  </si>
  <si>
    <t>919551013</t>
  </si>
  <si>
    <t>Zřízení propustků z trub plastových DN 500</t>
  </si>
  <si>
    <t>-1349486311</t>
  </si>
  <si>
    <t>Zřízení propustků a hospodářských přejezdů z trub plastových do DN 500</t>
  </si>
  <si>
    <t>https://podminky.urs.cz/item/CS_URS_2022_02/919551013</t>
  </si>
  <si>
    <t>"TP km 1,174-1,188 - viz. D.1.1.2.9." 14,6</t>
  </si>
  <si>
    <t>"TP km 1,334-1,344 - viz. D.1.1.2.10." 10,35</t>
  </si>
  <si>
    <t>67</t>
  </si>
  <si>
    <t>28617280</t>
  </si>
  <si>
    <t>trubka kanalizační PP korugovaná DN 500x6000mm SN16</t>
  </si>
  <si>
    <t>-138454927</t>
  </si>
  <si>
    <t>24,95*1,02</t>
  </si>
  <si>
    <t>68</t>
  </si>
  <si>
    <t>919726122</t>
  </si>
  <si>
    <t>Geotextilie pro ochranu, separaci a filtraci netkaná měrná hm přes 200 do 300 g/m2</t>
  </si>
  <si>
    <t>-782727462</t>
  </si>
  <si>
    <t>Geotextilie netkaná pro ochranu, separaci nebo filtraci měrná hmotnost přes 200 do 300 g/m2</t>
  </si>
  <si>
    <t>https://podminky.urs.cz/item/CS_URS_2022_02/919726122</t>
  </si>
  <si>
    <t>"sanace podloží - viz. Tabulka kubatur D.1.1.2.21." 246,6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</si>
  <si>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</si>
  <si>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</si>
  <si>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</si>
  <si>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</si>
  <si>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</si>
  <si>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-803463378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</si>
  <si>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</si>
  <si>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</si>
  <si>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70</t>
  </si>
  <si>
    <t>998225191</t>
  </si>
  <si>
    <t>Příplatek k přesunu hmot pro pozemní komunikace s krytem z kamene, živičným, betonovým do 1000 m</t>
  </si>
  <si>
    <t>-1856381800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</si>
  <si>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</si>
  <si>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https://podminky.urs.cz/item/CS_URS_2022_02/998225191</t>
  </si>
  <si>
    <t>PSV</t>
  </si>
  <si>
    <t>Práce a dodávky PSV</t>
  </si>
  <si>
    <t>742</t>
  </si>
  <si>
    <t>Elektromontáže - rozvodný systém</t>
  </si>
  <si>
    <t>71</t>
  </si>
  <si>
    <t>742999001-R</t>
  </si>
  <si>
    <t>Přeložení sdělovacího vedení spol. CETIN, a.s.</t>
  </si>
  <si>
    <t>-770315337</t>
  </si>
  <si>
    <t>"viz. D.1.1.2.1.c" 33,0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</si>
  <si>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</si>
  <si>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</si>
  <si>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</si>
  <si>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</si>
  <si>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</si>
  <si>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</si>
  <si>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</si>
  <si>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</si>
  <si>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</si>
  <si>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</si>
  <si>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</si>
  <si>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</si>
  <si>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-540986629</t>
  </si>
  <si>
    <t xml:space="preserve">Zřízení zařízení staveniště a jeho následné odstranění. </t>
  </si>
  <si>
    <t>Poznámka k položce:_x000D_
Zajištění přístupu k jednotlivým úsekům stavby za účelem provádění a uvedení do původního stavu po ukončení stavby (včetně osetí travním semenem), náhrada za dočasné zábory ploch. Zřízení a odstranění dočasných sjezdů, nájezdů, lávek přes výkopy. Zajištění výkopů zábradlím. Zřízení čistících zón před výjezdem z obvodu staveniště. Zajištění bezpečnosti práce. Ochrany životního prostředí (stromů, porostů a vegetačních ploch dle ČSN 83 9061).</t>
  </si>
  <si>
    <t>031004000</t>
  </si>
  <si>
    <t>Práce v ochranném pásmu</t>
  </si>
  <si>
    <t>2016342533</t>
  </si>
  <si>
    <t>Poznámka k položce:_x000D_
Práce v ochranném pásmu nadzemního vedení NN a lesa.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</si>
  <si>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</si>
  <si>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</si>
  <si>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</si>
  <si>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</si>
  <si>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</si>
  <si>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Poznámka k položce:_x000D_
cesta dl. 661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</si>
  <si>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</si>
  <si>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</si>
  <si>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</si>
  <si>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</si>
  <si>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pro kolaudační řízení a zápis díla do KN. 3x v grafické (tištěné) podobě a 1x v digitálním vyhotovení.</t>
  </si>
  <si>
    <t>091003001</t>
  </si>
  <si>
    <t>Vytýčení podzemních inženýrských sítí</t>
  </si>
  <si>
    <t>2019194010</t>
  </si>
  <si>
    <t xml:space="preserve">Poznámka k položce:_x000D_
Zajištění ochrany a vytýčení podzemních inženýrských sítí uvedených v projektové dokumentaci dle podmínek z dokladové části projektu (např. sdělovací vedení)._x000D_
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</si>
  <si>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</si>
  <si>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</si>
  <si>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</si>
  <si>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</si>
  <si>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</si>
  <si>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</si>
  <si>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318486557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</si>
  <si>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</si>
  <si>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091405000</t>
  </si>
  <si>
    <t xml:space="preserve">Náhrada porušených drenáží </t>
  </si>
  <si>
    <t>-1740986412</t>
  </si>
  <si>
    <t>Náhrada porušených drenáží</t>
  </si>
  <si>
    <t xml:space="preserve">Poznámka k položce:_x000D_
V ceně je zahrnuto: 9 m drenážní trubky vč. spojek, výkop, hutněný zásyp vytěženou zeminou, lože a obsyp štěrkopískem._x000D_
</t>
  </si>
  <si>
    <t>091806001</t>
  </si>
  <si>
    <t>Analýza všech druhů odpadů ukládaných na skládku</t>
  </si>
  <si>
    <t>-753366199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</si>
  <si>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</si>
  <si>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091808000</t>
  </si>
  <si>
    <t>Zrušení zhušťovacího bodu</t>
  </si>
  <si>
    <t>ks</t>
  </si>
  <si>
    <t>-302019077</t>
  </si>
  <si>
    <t>Poznámka k položce:_x000D_
bod č.: 236 v k.ú. Ratibořice u Tábora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</si>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</sst>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201411" TargetMode="External"/><Relationship Id="rId18" Type="http://schemas.openxmlformats.org/officeDocument/2006/relationships/hyperlink" Target="https://podminky.urs.cz/item/CS_URS_2022_02/171151111" TargetMode="External"/><Relationship Id="rId26" Type="http://schemas.openxmlformats.org/officeDocument/2006/relationships/hyperlink" Target="https://podminky.urs.cz/item/CS_URS_2022_02/181411121" TargetMode="External"/><Relationship Id="rId39" Type="http://schemas.openxmlformats.org/officeDocument/2006/relationships/hyperlink" Target="https://podminky.urs.cz/item/CS_URS_2022_02/452351101" TargetMode="External"/><Relationship Id="rId21" Type="http://schemas.openxmlformats.org/officeDocument/2006/relationships/hyperlink" Target="https://podminky.urs.cz/item/CS_URS_2022_02/171201231" TargetMode="External"/><Relationship Id="rId34" Type="http://schemas.openxmlformats.org/officeDocument/2006/relationships/hyperlink" Target="https://podminky.urs.cz/item/CS_URS_2022_02/274351122" TargetMode="External"/><Relationship Id="rId42" Type="http://schemas.openxmlformats.org/officeDocument/2006/relationships/hyperlink" Target="https://podminky.urs.cz/item/CS_URS_2022_02/561081121" TargetMode="External"/><Relationship Id="rId47" Type="http://schemas.openxmlformats.org/officeDocument/2006/relationships/hyperlink" Target="https://podminky.urs.cz/item/CS_URS_2022_02/573211112" TargetMode="External"/><Relationship Id="rId50" Type="http://schemas.openxmlformats.org/officeDocument/2006/relationships/hyperlink" Target="https://podminky.urs.cz/item/CS_URS_2022_02/916991121" TargetMode="External"/><Relationship Id="rId55" Type="http://schemas.openxmlformats.org/officeDocument/2006/relationships/hyperlink" Target="https://podminky.urs.cz/item/CS_URS_2022_02/998225191" TargetMode="External"/><Relationship Id="rId7" Type="http://schemas.openxmlformats.org/officeDocument/2006/relationships/hyperlink" Target="https://podminky.urs.cz/item/CS_URS_2022_02/121151123" TargetMode="External"/><Relationship Id="rId2" Type="http://schemas.openxmlformats.org/officeDocument/2006/relationships/hyperlink" Target="https://podminky.urs.cz/item/CS_URS_2022_02/112101101" TargetMode="External"/><Relationship Id="rId16" Type="http://schemas.openxmlformats.org/officeDocument/2006/relationships/hyperlink" Target="https://podminky.urs.cz/item/CS_URS_2022_02/162751119" TargetMode="External"/><Relationship Id="rId29" Type="http://schemas.openxmlformats.org/officeDocument/2006/relationships/hyperlink" Target="https://podminky.urs.cz/item/CS_URS_2022_02/182251101" TargetMode="External"/><Relationship Id="rId11" Type="http://schemas.openxmlformats.org/officeDocument/2006/relationships/hyperlink" Target="https://podminky.urs.cz/item/CS_URS_2022_02/132251252" TargetMode="External"/><Relationship Id="rId24" Type="http://schemas.openxmlformats.org/officeDocument/2006/relationships/hyperlink" Target="https://podminky.urs.cz/item/CS_URS_2022_02/175151101" TargetMode="External"/><Relationship Id="rId32" Type="http://schemas.openxmlformats.org/officeDocument/2006/relationships/hyperlink" Target="https://podminky.urs.cz/item/CS_URS_2022_02/274321511" TargetMode="External"/><Relationship Id="rId37" Type="http://schemas.openxmlformats.org/officeDocument/2006/relationships/hyperlink" Target="https://podminky.urs.cz/item/CS_URS_2022_02/451573111" TargetMode="External"/><Relationship Id="rId40" Type="http://schemas.openxmlformats.org/officeDocument/2006/relationships/hyperlink" Target="https://podminky.urs.cz/item/CS_URS_2022_02/464511111" TargetMode="External"/><Relationship Id="rId45" Type="http://schemas.openxmlformats.org/officeDocument/2006/relationships/hyperlink" Target="https://podminky.urs.cz/item/CS_URS_2022_02/569941131" TargetMode="External"/><Relationship Id="rId53" Type="http://schemas.openxmlformats.org/officeDocument/2006/relationships/hyperlink" Target="https://podminky.urs.cz/item/CS_URS_2022_02/919726122" TargetMode="External"/><Relationship Id="rId5" Type="http://schemas.openxmlformats.org/officeDocument/2006/relationships/hyperlink" Target="https://podminky.urs.cz/item/CS_URS_2022_02/112251221" TargetMode="External"/><Relationship Id="rId10" Type="http://schemas.openxmlformats.org/officeDocument/2006/relationships/hyperlink" Target="https://podminky.urs.cz/item/CS_URS_2022_02/131251100" TargetMode="External"/><Relationship Id="rId19" Type="http://schemas.openxmlformats.org/officeDocument/2006/relationships/hyperlink" Target="https://podminky.urs.cz/item/CS_URS_2022_02/171151112" TargetMode="External"/><Relationship Id="rId31" Type="http://schemas.openxmlformats.org/officeDocument/2006/relationships/hyperlink" Target="https://podminky.urs.cz/item/CS_URS_2022_02/183405211" TargetMode="External"/><Relationship Id="rId44" Type="http://schemas.openxmlformats.org/officeDocument/2006/relationships/hyperlink" Target="https://podminky.urs.cz/item/CS_URS_2022_02/565155121" TargetMode="External"/><Relationship Id="rId52" Type="http://schemas.openxmlformats.org/officeDocument/2006/relationships/hyperlink" Target="https://podminky.urs.cz/item/CS_URS_2022_02/919551013" TargetMode="External"/><Relationship Id="rId4" Type="http://schemas.openxmlformats.org/officeDocument/2006/relationships/hyperlink" Target="https://podminky.urs.cz/item/CS_URS_2022_02/112155311" TargetMode="External"/><Relationship Id="rId9" Type="http://schemas.openxmlformats.org/officeDocument/2006/relationships/hyperlink" Target="https://podminky.urs.cz/item/CS_URS_2022_02/122911121" TargetMode="External"/><Relationship Id="rId14" Type="http://schemas.openxmlformats.org/officeDocument/2006/relationships/hyperlink" Target="https://podminky.urs.cz/item/CS_URS_2022_02/162301951" TargetMode="External"/><Relationship Id="rId22" Type="http://schemas.openxmlformats.org/officeDocument/2006/relationships/hyperlink" Target="https://podminky.urs.cz/item/CS_URS_2022_02/171251201" TargetMode="External"/><Relationship Id="rId27" Type="http://schemas.openxmlformats.org/officeDocument/2006/relationships/hyperlink" Target="https://podminky.urs.cz/item/CS_URS_2022_02/181951112" TargetMode="External"/><Relationship Id="rId30" Type="http://schemas.openxmlformats.org/officeDocument/2006/relationships/hyperlink" Target="https://podminky.urs.cz/item/CS_URS_2022_02/182351133" TargetMode="External"/><Relationship Id="rId35" Type="http://schemas.openxmlformats.org/officeDocument/2006/relationships/hyperlink" Target="https://podminky.urs.cz/item/CS_URS_2022_02/274362021" TargetMode="External"/><Relationship Id="rId43" Type="http://schemas.openxmlformats.org/officeDocument/2006/relationships/hyperlink" Target="https://podminky.urs.cz/item/CS_URS_2022_02/564851111" TargetMode="External"/><Relationship Id="rId48" Type="http://schemas.openxmlformats.org/officeDocument/2006/relationships/hyperlink" Target="https://podminky.urs.cz/item/CS_URS_2022_02/577134221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2_02/122252206" TargetMode="External"/><Relationship Id="rId51" Type="http://schemas.openxmlformats.org/officeDocument/2006/relationships/hyperlink" Target="https://podminky.urs.cz/item/CS_URS_2022_02/919551012" TargetMode="External"/><Relationship Id="rId3" Type="http://schemas.openxmlformats.org/officeDocument/2006/relationships/hyperlink" Target="https://podminky.urs.cz/item/CS_URS_2022_02/112155215" TargetMode="External"/><Relationship Id="rId12" Type="http://schemas.openxmlformats.org/officeDocument/2006/relationships/hyperlink" Target="https://podminky.urs.cz/item/CS_URS_2022_02/139001101" TargetMode="External"/><Relationship Id="rId17" Type="http://schemas.openxmlformats.org/officeDocument/2006/relationships/hyperlink" Target="https://podminky.urs.cz/item/CS_URS_2022_02/167151101" TargetMode="External"/><Relationship Id="rId25" Type="http://schemas.openxmlformats.org/officeDocument/2006/relationships/hyperlink" Target="https://podminky.urs.cz/item/CS_URS_2022_02/181351103" TargetMode="External"/><Relationship Id="rId33" Type="http://schemas.openxmlformats.org/officeDocument/2006/relationships/hyperlink" Target="https://podminky.urs.cz/item/CS_URS_2022_02/274351121" TargetMode="External"/><Relationship Id="rId38" Type="http://schemas.openxmlformats.org/officeDocument/2006/relationships/hyperlink" Target="https://podminky.urs.cz/item/CS_URS_2022_02/452311121" TargetMode="External"/><Relationship Id="rId46" Type="http://schemas.openxmlformats.org/officeDocument/2006/relationships/hyperlink" Target="https://podminky.urs.cz/item/CS_URS_2022_02/573111112" TargetMode="External"/><Relationship Id="rId20" Type="http://schemas.openxmlformats.org/officeDocument/2006/relationships/hyperlink" Target="https://podminky.urs.cz/item/CS_URS_2022_02/171151131" TargetMode="External"/><Relationship Id="rId41" Type="http://schemas.openxmlformats.org/officeDocument/2006/relationships/hyperlink" Target="https://podminky.urs.cz/item/CS_URS_2022_02/465513127" TargetMode="External"/><Relationship Id="rId54" Type="http://schemas.openxmlformats.org/officeDocument/2006/relationships/hyperlink" Target="https://podminky.urs.cz/item/CS_URS_2022_02/998225111" TargetMode="External"/><Relationship Id="rId1" Type="http://schemas.openxmlformats.org/officeDocument/2006/relationships/hyperlink" Target="https://podminky.urs.cz/item/CS_URS_2022_02/111251101" TargetMode="External"/><Relationship Id="rId6" Type="http://schemas.openxmlformats.org/officeDocument/2006/relationships/hyperlink" Target="https://podminky.urs.cz/item/CS_URS_2022_02/119001421" TargetMode="External"/><Relationship Id="rId15" Type="http://schemas.openxmlformats.org/officeDocument/2006/relationships/hyperlink" Target="https://podminky.urs.cz/item/CS_URS_2022_02/162751117" TargetMode="External"/><Relationship Id="rId23" Type="http://schemas.openxmlformats.org/officeDocument/2006/relationships/hyperlink" Target="https://podminky.urs.cz/item/CS_URS_2022_02/174151101" TargetMode="External"/><Relationship Id="rId28" Type="http://schemas.openxmlformats.org/officeDocument/2006/relationships/hyperlink" Target="https://podminky.urs.cz/item/CS_URS_2022_02/182151111" TargetMode="External"/><Relationship Id="rId36" Type="http://schemas.openxmlformats.org/officeDocument/2006/relationships/hyperlink" Target="https://podminky.urs.cz/item/CS_URS_2022_02/451314212" TargetMode="External"/><Relationship Id="rId49" Type="http://schemas.openxmlformats.org/officeDocument/2006/relationships/hyperlink" Target="https://podminky.urs.cz/item/CS_URS_2022_02/9161312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2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75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R5" s="18"/>
      <c r="BE5" s="27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7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R6" s="18"/>
      <c r="BE6" s="273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19</v>
      </c>
      <c r="AR7" s="18"/>
      <c r="BE7" s="273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273"/>
      <c r="BS8" s="15" t="s">
        <v>6</v>
      </c>
    </row>
    <row r="9" spans="1:74" ht="14.45" customHeight="1">
      <c r="B9" s="18"/>
      <c r="AR9" s="18"/>
      <c r="BE9" s="273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19</v>
      </c>
      <c r="AR10" s="18"/>
      <c r="BE10" s="273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19</v>
      </c>
      <c r="AR11" s="18"/>
      <c r="BE11" s="273"/>
      <c r="BS11" s="15" t="s">
        <v>6</v>
      </c>
    </row>
    <row r="12" spans="1:74" ht="6.95" customHeight="1">
      <c r="B12" s="18"/>
      <c r="AR12" s="18"/>
      <c r="BE12" s="273"/>
      <c r="BS12" s="15" t="s">
        <v>6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E13" s="273"/>
      <c r="BS13" s="15" t="s">
        <v>6</v>
      </c>
    </row>
    <row r="14" spans="1:74" ht="12.75">
      <c r="B14" s="18"/>
      <c r="E14" s="277" t="s">
        <v>30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5" t="s">
        <v>28</v>
      </c>
      <c r="AN14" s="27" t="s">
        <v>30</v>
      </c>
      <c r="AR14" s="18"/>
      <c r="BE14" s="273"/>
      <c r="BS14" s="15" t="s">
        <v>6</v>
      </c>
    </row>
    <row r="15" spans="1:74" ht="6.95" customHeight="1">
      <c r="B15" s="18"/>
      <c r="AR15" s="18"/>
      <c r="BE15" s="273"/>
      <c r="BS15" s="15" t="s">
        <v>4</v>
      </c>
    </row>
    <row r="16" spans="1:74" ht="12" customHeight="1">
      <c r="B16" s="18"/>
      <c r="D16" s="25" t="s">
        <v>31</v>
      </c>
      <c r="AK16" s="25" t="s">
        <v>26</v>
      </c>
      <c r="AN16" s="23" t="s">
        <v>19</v>
      </c>
      <c r="AR16" s="18"/>
      <c r="BE16" s="273"/>
      <c r="BS16" s="15" t="s">
        <v>4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19</v>
      </c>
      <c r="AR17" s="18"/>
      <c r="BE17" s="273"/>
      <c r="BS17" s="15" t="s">
        <v>33</v>
      </c>
    </row>
    <row r="18" spans="2:71" ht="6.95" customHeight="1">
      <c r="B18" s="18"/>
      <c r="AR18" s="18"/>
      <c r="BE18" s="273"/>
      <c r="BS18" s="15" t="s">
        <v>6</v>
      </c>
    </row>
    <row r="19" spans="2:71" ht="12" customHeight="1">
      <c r="B19" s="18"/>
      <c r="D19" s="25" t="s">
        <v>34</v>
      </c>
      <c r="AK19" s="25" t="s">
        <v>26</v>
      </c>
      <c r="AN19" s="23" t="s">
        <v>19</v>
      </c>
      <c r="AR19" s="18"/>
      <c r="BE19" s="273"/>
      <c r="BS19" s="15" t="s">
        <v>6</v>
      </c>
    </row>
    <row r="20" spans="2:71" ht="18.399999999999999" customHeight="1">
      <c r="B20" s="18"/>
      <c r="E20" s="23" t="s">
        <v>22</v>
      </c>
      <c r="AK20" s="25" t="s">
        <v>28</v>
      </c>
      <c r="AN20" s="23" t="s">
        <v>19</v>
      </c>
      <c r="AR20" s="18"/>
      <c r="BE20" s="273"/>
      <c r="BS20" s="15" t="s">
        <v>33</v>
      </c>
    </row>
    <row r="21" spans="2:71" ht="6.95" customHeight="1">
      <c r="B21" s="18"/>
      <c r="AR21" s="18"/>
      <c r="BE21" s="273"/>
    </row>
    <row r="22" spans="2:71" ht="12" customHeight="1">
      <c r="B22" s="18"/>
      <c r="D22" s="25" t="s">
        <v>35</v>
      </c>
      <c r="AR22" s="18"/>
      <c r="BE22" s="273"/>
    </row>
    <row r="23" spans="2:71" ht="47.25" customHeight="1">
      <c r="B23" s="18"/>
      <c r="E23" s="279" t="s">
        <v>36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18"/>
      <c r="BE23" s="273"/>
    </row>
    <row r="24" spans="2:71" ht="6.95" customHeight="1">
      <c r="B24" s="18"/>
      <c r="AR24" s="18"/>
      <c r="BE24" s="27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73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0">
        <f>ROUND(AG54,2)</f>
        <v>0</v>
      </c>
      <c r="AL26" s="281"/>
      <c r="AM26" s="281"/>
      <c r="AN26" s="281"/>
      <c r="AO26" s="281"/>
      <c r="AR26" s="30"/>
      <c r="BE26" s="273"/>
    </row>
    <row r="27" spans="2:71" s="1" customFormat="1" ht="6.95" customHeight="1">
      <c r="B27" s="30"/>
      <c r="AR27" s="30"/>
      <c r="BE27" s="273"/>
    </row>
    <row r="28" spans="2:71" s="1" customFormat="1" ht="12.75">
      <c r="B28" s="30"/>
      <c r="L28" s="282" t="s">
        <v>38</v>
      </c>
      <c r="M28" s="282"/>
      <c r="N28" s="282"/>
      <c r="O28" s="282"/>
      <c r="P28" s="282"/>
      <c r="W28" s="282" t="s">
        <v>39</v>
      </c>
      <c r="X28" s="282"/>
      <c r="Y28" s="282"/>
      <c r="Z28" s="282"/>
      <c r="AA28" s="282"/>
      <c r="AB28" s="282"/>
      <c r="AC28" s="282"/>
      <c r="AD28" s="282"/>
      <c r="AE28" s="282"/>
      <c r="AK28" s="282" t="s">
        <v>40</v>
      </c>
      <c r="AL28" s="282"/>
      <c r="AM28" s="282"/>
      <c r="AN28" s="282"/>
      <c r="AO28" s="282"/>
      <c r="AR28" s="30"/>
      <c r="BE28" s="273"/>
    </row>
    <row r="29" spans="2:71" s="2" customFormat="1" ht="14.45" customHeight="1">
      <c r="B29" s="33"/>
      <c r="D29" s="25" t="s">
        <v>41</v>
      </c>
      <c r="F29" s="25" t="s">
        <v>42</v>
      </c>
      <c r="L29" s="267">
        <v>0.21</v>
      </c>
      <c r="M29" s="266"/>
      <c r="N29" s="266"/>
      <c r="O29" s="266"/>
      <c r="P29" s="266"/>
      <c r="W29" s="265">
        <f>ROUND(AZ54,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5">
        <f>ROUND(AV54, 2)</f>
        <v>0</v>
      </c>
      <c r="AL29" s="266"/>
      <c r="AM29" s="266"/>
      <c r="AN29" s="266"/>
      <c r="AO29" s="266"/>
      <c r="AR29" s="33"/>
      <c r="BE29" s="274"/>
    </row>
    <row r="30" spans="2:71" s="2" customFormat="1" ht="14.45" customHeight="1">
      <c r="B30" s="33"/>
      <c r="F30" s="25" t="s">
        <v>43</v>
      </c>
      <c r="L30" s="267">
        <v>0.15</v>
      </c>
      <c r="M30" s="266"/>
      <c r="N30" s="266"/>
      <c r="O30" s="266"/>
      <c r="P30" s="266"/>
      <c r="W30" s="265">
        <f>ROUND(BA54,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5">
        <f>ROUND(AW54, 2)</f>
        <v>0</v>
      </c>
      <c r="AL30" s="266"/>
      <c r="AM30" s="266"/>
      <c r="AN30" s="266"/>
      <c r="AO30" s="266"/>
      <c r="AR30" s="33"/>
      <c r="BE30" s="274"/>
    </row>
    <row r="31" spans="2:71" s="2" customFormat="1" ht="14.45" hidden="1" customHeight="1">
      <c r="B31" s="33"/>
      <c r="F31" s="25" t="s">
        <v>44</v>
      </c>
      <c r="L31" s="267">
        <v>0.21</v>
      </c>
      <c r="M31" s="266"/>
      <c r="N31" s="266"/>
      <c r="O31" s="266"/>
      <c r="P31" s="266"/>
      <c r="W31" s="265">
        <f>ROUND(BB54,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5">
        <v>0</v>
      </c>
      <c r="AL31" s="266"/>
      <c r="AM31" s="266"/>
      <c r="AN31" s="266"/>
      <c r="AO31" s="266"/>
      <c r="AR31" s="33"/>
      <c r="BE31" s="274"/>
    </row>
    <row r="32" spans="2:71" s="2" customFormat="1" ht="14.45" hidden="1" customHeight="1">
      <c r="B32" s="33"/>
      <c r="F32" s="25" t="s">
        <v>45</v>
      </c>
      <c r="L32" s="267">
        <v>0.15</v>
      </c>
      <c r="M32" s="266"/>
      <c r="N32" s="266"/>
      <c r="O32" s="266"/>
      <c r="P32" s="266"/>
      <c r="W32" s="265">
        <f>ROUND(BC54,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5">
        <v>0</v>
      </c>
      <c r="AL32" s="266"/>
      <c r="AM32" s="266"/>
      <c r="AN32" s="266"/>
      <c r="AO32" s="266"/>
      <c r="AR32" s="33"/>
      <c r="BE32" s="274"/>
    </row>
    <row r="33" spans="2:44" s="2" customFormat="1" ht="14.45" hidden="1" customHeight="1">
      <c r="B33" s="33"/>
      <c r="F33" s="25" t="s">
        <v>46</v>
      </c>
      <c r="L33" s="267">
        <v>0</v>
      </c>
      <c r="M33" s="266"/>
      <c r="N33" s="266"/>
      <c r="O33" s="266"/>
      <c r="P33" s="266"/>
      <c r="W33" s="265">
        <f>ROUND(BD54,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5">
        <v>0</v>
      </c>
      <c r="AL33" s="266"/>
      <c r="AM33" s="266"/>
      <c r="AN33" s="266"/>
      <c r="AO33" s="266"/>
      <c r="AR33" s="33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268" t="s">
        <v>49</v>
      </c>
      <c r="Y35" s="269"/>
      <c r="Z35" s="269"/>
      <c r="AA35" s="269"/>
      <c r="AB35" s="269"/>
      <c r="AC35" s="36"/>
      <c r="AD35" s="36"/>
      <c r="AE35" s="36"/>
      <c r="AF35" s="36"/>
      <c r="AG35" s="36"/>
      <c r="AH35" s="36"/>
      <c r="AI35" s="36"/>
      <c r="AJ35" s="36"/>
      <c r="AK35" s="270">
        <f>SUM(AK26:AK33)</f>
        <v>0</v>
      </c>
      <c r="AL35" s="269"/>
      <c r="AM35" s="269"/>
      <c r="AN35" s="269"/>
      <c r="AO35" s="271"/>
      <c r="AP35" s="34"/>
      <c r="AQ35" s="34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0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30"/>
    </row>
    <row r="42" spans="2:44" s="1" customFormat="1" ht="24.95" customHeight="1">
      <c r="B42" s="30"/>
      <c r="C42" s="19" t="s">
        <v>50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2"/>
      <c r="C44" s="25" t="s">
        <v>13</v>
      </c>
      <c r="L44" s="3" t="str">
        <f>K5</f>
        <v>HRD</v>
      </c>
      <c r="AR44" s="42"/>
    </row>
    <row r="45" spans="2:44" s="4" customFormat="1" ht="36.950000000000003" customHeight="1">
      <c r="B45" s="43"/>
      <c r="C45" s="44" t="s">
        <v>16</v>
      </c>
      <c r="L45" s="256" t="str">
        <f>K6</f>
        <v>Starohorská cesta - SO-103</v>
      </c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57"/>
      <c r="AB45" s="257"/>
      <c r="AC45" s="257"/>
      <c r="AD45" s="257"/>
      <c r="AE45" s="257"/>
      <c r="AF45" s="257"/>
      <c r="AG45" s="257"/>
      <c r="AH45" s="257"/>
      <c r="AI45" s="257"/>
      <c r="AJ45" s="257"/>
      <c r="AK45" s="257"/>
      <c r="AL45" s="257"/>
      <c r="AM45" s="257"/>
      <c r="AN45" s="257"/>
      <c r="AO45" s="257"/>
      <c r="AR45" s="43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5" t="str">
        <f>IF(K8="","",K8)</f>
        <v xml:space="preserve"> </v>
      </c>
      <c r="AI47" s="25" t="s">
        <v>23</v>
      </c>
      <c r="AM47" s="258" t="str">
        <f>IF(AN8= "","",AN8)</f>
        <v>17. 5. 2023</v>
      </c>
      <c r="AN47" s="258"/>
      <c r="AR47" s="30"/>
    </row>
    <row r="48" spans="2:44" s="1" customFormat="1" ht="6.95" customHeight="1">
      <c r="B48" s="30"/>
      <c r="AR48" s="30"/>
    </row>
    <row r="49" spans="1:91" s="1" customFormat="1" ht="25.7" customHeight="1">
      <c r="B49" s="30"/>
      <c r="C49" s="25" t="s">
        <v>25</v>
      </c>
      <c r="L49" s="3" t="str">
        <f>IF(E11= "","",E11)</f>
        <v>ČR-SPÚ, Pobočka Tábor</v>
      </c>
      <c r="AI49" s="25" t="s">
        <v>31</v>
      </c>
      <c r="AM49" s="259" t="str">
        <f>IF(E17="","",E17)</f>
        <v>Agroprojekce Litomyšl, s.r.o.</v>
      </c>
      <c r="AN49" s="260"/>
      <c r="AO49" s="260"/>
      <c r="AP49" s="260"/>
      <c r="AR49" s="30"/>
      <c r="AS49" s="261" t="s">
        <v>51</v>
      </c>
      <c r="AT49" s="262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30"/>
      <c r="C50" s="25" t="s">
        <v>29</v>
      </c>
      <c r="L50" s="3" t="str">
        <f>IF(E14= "Vyplň údaj","",E14)</f>
        <v/>
      </c>
      <c r="AI50" s="25" t="s">
        <v>34</v>
      </c>
      <c r="AM50" s="259" t="str">
        <f>IF(E20="","",E20)</f>
        <v xml:space="preserve"> </v>
      </c>
      <c r="AN50" s="260"/>
      <c r="AO50" s="260"/>
      <c r="AP50" s="260"/>
      <c r="AR50" s="30"/>
      <c r="AS50" s="263"/>
      <c r="AT50" s="264"/>
      <c r="BD50" s="49"/>
    </row>
    <row r="51" spans="1:91" s="1" customFormat="1" ht="10.9" customHeight="1">
      <c r="B51" s="30"/>
      <c r="AR51" s="30"/>
      <c r="AS51" s="263"/>
      <c r="AT51" s="264"/>
      <c r="BD51" s="49"/>
    </row>
    <row r="52" spans="1:91" s="1" customFormat="1" ht="29.25" customHeight="1">
      <c r="B52" s="30"/>
      <c r="C52" s="252" t="s">
        <v>52</v>
      </c>
      <c r="D52" s="253"/>
      <c r="E52" s="253"/>
      <c r="F52" s="253"/>
      <c r="G52" s="253"/>
      <c r="H52" s="50"/>
      <c r="I52" s="254" t="s">
        <v>53</v>
      </c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5" t="s">
        <v>54</v>
      </c>
      <c r="AH52" s="253"/>
      <c r="AI52" s="253"/>
      <c r="AJ52" s="253"/>
      <c r="AK52" s="253"/>
      <c r="AL52" s="253"/>
      <c r="AM52" s="253"/>
      <c r="AN52" s="254" t="s">
        <v>55</v>
      </c>
      <c r="AO52" s="253"/>
      <c r="AP52" s="253"/>
      <c r="AQ52" s="51" t="s">
        <v>56</v>
      </c>
      <c r="AR52" s="3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</row>
    <row r="53" spans="1:91" s="1" customFormat="1" ht="10.9" customHeight="1">
      <c r="B53" s="30"/>
      <c r="AR53" s="30"/>
      <c r="AS53" s="55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6"/>
      <c r="C54" s="57" t="s">
        <v>69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50">
        <f>ROUND(SUM(AG55:AG56),2)</f>
        <v>0</v>
      </c>
      <c r="AH54" s="250"/>
      <c r="AI54" s="250"/>
      <c r="AJ54" s="250"/>
      <c r="AK54" s="250"/>
      <c r="AL54" s="250"/>
      <c r="AM54" s="250"/>
      <c r="AN54" s="251">
        <f>SUM(AG54,AT54)</f>
        <v>0</v>
      </c>
      <c r="AO54" s="251"/>
      <c r="AP54" s="251"/>
      <c r="AQ54" s="60" t="s">
        <v>19</v>
      </c>
      <c r="AR54" s="56"/>
      <c r="AS54" s="61">
        <f>ROUND(SUM(AS55:AS56),2)</f>
        <v>0</v>
      </c>
      <c r="AT54" s="62">
        <f>ROUND(SUM(AV54:AW54),2)</f>
        <v>0</v>
      </c>
      <c r="AU54" s="63">
        <f>ROUND(SUM(AU55:AU56),5)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ROUND(SUM(AZ55:AZ56),2)</f>
        <v>0</v>
      </c>
      <c r="BA54" s="62">
        <f>ROUND(SUM(BA55:BA56),2)</f>
        <v>0</v>
      </c>
      <c r="BB54" s="62">
        <f>ROUND(SUM(BB55:BB56),2)</f>
        <v>0</v>
      </c>
      <c r="BC54" s="62">
        <f>ROUND(SUM(BC55:BC56),2)</f>
        <v>0</v>
      </c>
      <c r="BD54" s="64">
        <f>ROUND(SUM(BD55:BD56),2)</f>
        <v>0</v>
      </c>
      <c r="BS54" s="65" t="s">
        <v>70</v>
      </c>
      <c r="BT54" s="65" t="s">
        <v>71</v>
      </c>
      <c r="BU54" s="66" t="s">
        <v>72</v>
      </c>
      <c r="BV54" s="65" t="s">
        <v>73</v>
      </c>
      <c r="BW54" s="65" t="s">
        <v>5</v>
      </c>
      <c r="BX54" s="65" t="s">
        <v>74</v>
      </c>
      <c r="CL54" s="65" t="s">
        <v>19</v>
      </c>
    </row>
    <row r="55" spans="1:91" s="6" customFormat="1" ht="16.5" customHeight="1">
      <c r="A55" s="67" t="s">
        <v>75</v>
      </c>
      <c r="B55" s="68"/>
      <c r="C55" s="69"/>
      <c r="D55" s="249" t="s">
        <v>76</v>
      </c>
      <c r="E55" s="249"/>
      <c r="F55" s="249"/>
      <c r="G55" s="249"/>
      <c r="H55" s="249"/>
      <c r="I55" s="70"/>
      <c r="J55" s="249" t="s">
        <v>77</v>
      </c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7">
        <f>'SO-103 - Cesta HPC1bR k.ú...'!J30</f>
        <v>0</v>
      </c>
      <c r="AH55" s="248"/>
      <c r="AI55" s="248"/>
      <c r="AJ55" s="248"/>
      <c r="AK55" s="248"/>
      <c r="AL55" s="248"/>
      <c r="AM55" s="248"/>
      <c r="AN55" s="247">
        <f>SUM(AG55,AT55)</f>
        <v>0</v>
      </c>
      <c r="AO55" s="248"/>
      <c r="AP55" s="248"/>
      <c r="AQ55" s="71" t="s">
        <v>78</v>
      </c>
      <c r="AR55" s="68"/>
      <c r="AS55" s="72">
        <v>0</v>
      </c>
      <c r="AT55" s="73">
        <f>ROUND(SUM(AV55:AW55),2)</f>
        <v>0</v>
      </c>
      <c r="AU55" s="74">
        <f>'SO-103 - Cesta HPC1bR k.ú...'!P89</f>
        <v>0</v>
      </c>
      <c r="AV55" s="73">
        <f>'SO-103 - Cesta HPC1bR k.ú...'!J33</f>
        <v>0</v>
      </c>
      <c r="AW55" s="73">
        <f>'SO-103 - Cesta HPC1bR k.ú...'!J34</f>
        <v>0</v>
      </c>
      <c r="AX55" s="73">
        <f>'SO-103 - Cesta HPC1bR k.ú...'!J35</f>
        <v>0</v>
      </c>
      <c r="AY55" s="73">
        <f>'SO-103 - Cesta HPC1bR k.ú...'!J36</f>
        <v>0</v>
      </c>
      <c r="AZ55" s="73">
        <f>'SO-103 - Cesta HPC1bR k.ú...'!F33</f>
        <v>0</v>
      </c>
      <c r="BA55" s="73">
        <f>'SO-103 - Cesta HPC1bR k.ú...'!F34</f>
        <v>0</v>
      </c>
      <c r="BB55" s="73">
        <f>'SO-103 - Cesta HPC1bR k.ú...'!F35</f>
        <v>0</v>
      </c>
      <c r="BC55" s="73">
        <f>'SO-103 - Cesta HPC1bR k.ú...'!F36</f>
        <v>0</v>
      </c>
      <c r="BD55" s="75">
        <f>'SO-103 - Cesta HPC1bR k.ú...'!F37</f>
        <v>0</v>
      </c>
      <c r="BT55" s="76" t="s">
        <v>79</v>
      </c>
      <c r="BV55" s="76" t="s">
        <v>73</v>
      </c>
      <c r="BW55" s="76" t="s">
        <v>80</v>
      </c>
      <c r="BX55" s="76" t="s">
        <v>5</v>
      </c>
      <c r="CL55" s="76" t="s">
        <v>81</v>
      </c>
      <c r="CM55" s="76" t="s">
        <v>82</v>
      </c>
    </row>
    <row r="56" spans="1:91" s="6" customFormat="1" ht="16.5" customHeight="1">
      <c r="A56" s="67" t="s">
        <v>75</v>
      </c>
      <c r="B56" s="68"/>
      <c r="C56" s="69"/>
      <c r="D56" s="249" t="s">
        <v>83</v>
      </c>
      <c r="E56" s="249"/>
      <c r="F56" s="249"/>
      <c r="G56" s="249"/>
      <c r="H56" s="249"/>
      <c r="I56" s="70"/>
      <c r="J56" s="249" t="s">
        <v>84</v>
      </c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7">
        <f>'VON - Vedlejší a ostatní ...'!J30</f>
        <v>0</v>
      </c>
      <c r="AH56" s="248"/>
      <c r="AI56" s="248"/>
      <c r="AJ56" s="248"/>
      <c r="AK56" s="248"/>
      <c r="AL56" s="248"/>
      <c r="AM56" s="248"/>
      <c r="AN56" s="247">
        <f>SUM(AG56,AT56)</f>
        <v>0</v>
      </c>
      <c r="AO56" s="248"/>
      <c r="AP56" s="248"/>
      <c r="AQ56" s="71" t="s">
        <v>83</v>
      </c>
      <c r="AR56" s="68"/>
      <c r="AS56" s="77">
        <v>0</v>
      </c>
      <c r="AT56" s="78">
        <f>ROUND(SUM(AV56:AW56),2)</f>
        <v>0</v>
      </c>
      <c r="AU56" s="79">
        <f>'VON - Vedlejší a ostatní ...'!P82</f>
        <v>0</v>
      </c>
      <c r="AV56" s="78">
        <f>'VON - Vedlejší a ostatní ...'!J33</f>
        <v>0</v>
      </c>
      <c r="AW56" s="78">
        <f>'VON - Vedlejší a ostatní ...'!J34</f>
        <v>0</v>
      </c>
      <c r="AX56" s="78">
        <f>'VON - Vedlejší a ostatní ...'!J35</f>
        <v>0</v>
      </c>
      <c r="AY56" s="78">
        <f>'VON - Vedlejší a ostatní ...'!J36</f>
        <v>0</v>
      </c>
      <c r="AZ56" s="78">
        <f>'VON - Vedlejší a ostatní ...'!F33</f>
        <v>0</v>
      </c>
      <c r="BA56" s="78">
        <f>'VON - Vedlejší a ostatní ...'!F34</f>
        <v>0</v>
      </c>
      <c r="BB56" s="78">
        <f>'VON - Vedlejší a ostatní ...'!F35</f>
        <v>0</v>
      </c>
      <c r="BC56" s="78">
        <f>'VON - Vedlejší a ostatní ...'!F36</f>
        <v>0</v>
      </c>
      <c r="BD56" s="80">
        <f>'VON - Vedlejší a ostatní ...'!F37</f>
        <v>0</v>
      </c>
      <c r="BT56" s="76" t="s">
        <v>79</v>
      </c>
      <c r="BV56" s="76" t="s">
        <v>73</v>
      </c>
      <c r="BW56" s="76" t="s">
        <v>85</v>
      </c>
      <c r="BX56" s="76" t="s">
        <v>5</v>
      </c>
      <c r="CL56" s="76" t="s">
        <v>19</v>
      </c>
      <c r="CM56" s="76" t="s">
        <v>82</v>
      </c>
    </row>
    <row r="57" spans="1:91" s="1" customFormat="1" ht="30" customHeight="1">
      <c r="B57" s="30"/>
      <c r="AR57" s="30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0"/>
    </row>
  </sheetData>
  <sheetProtection algorithmName="SHA-512" hashValue="fFBYIhONA2aqgCS2BYASop56HI1MhIKnwHRs8BT4FxhtvhOHk8T+1Bct9IWR6RwJSWfKwhyZW+J/2Aqml55vXA==" saltValue="DMWH+X9+PoAYNsO0gadhNEWroo6A/bsog2qADi3DPRVdXwoha5nmBuCKxI2Kx9MfG6HRYPNZNqytsJYSfTAjHA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-103 - Cesta HPC1bR k.ú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86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84" t="str">
        <f>'Rekapitulace stavby'!K6</f>
        <v>Starohorská cesta - SO-103</v>
      </c>
      <c r="F7" s="285"/>
      <c r="G7" s="285"/>
      <c r="H7" s="285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56" t="s">
        <v>88</v>
      </c>
      <c r="F9" s="283"/>
      <c r="G9" s="283"/>
      <c r="H9" s="28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81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6" t="str">
        <f>'Rekapitulace stavby'!AN8</f>
        <v>17. 5. 2023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19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6" t="str">
        <f>'Rekapitulace stavby'!E14</f>
        <v>Vyplň údaj</v>
      </c>
      <c r="F18" s="275"/>
      <c r="G18" s="275"/>
      <c r="H18" s="275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26</v>
      </c>
      <c r="J20" s="23" t="s">
        <v>19</v>
      </c>
      <c r="L20" s="30"/>
    </row>
    <row r="21" spans="2:12" s="1" customFormat="1" ht="18" customHeight="1">
      <c r="B21" s="30"/>
      <c r="E21" s="23" t="s">
        <v>32</v>
      </c>
      <c r="I21" s="25" t="s">
        <v>28</v>
      </c>
      <c r="J21" s="23" t="s">
        <v>19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26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28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2"/>
      <c r="E27" s="279" t="s">
        <v>19</v>
      </c>
      <c r="F27" s="279"/>
      <c r="G27" s="279"/>
      <c r="H27" s="279"/>
      <c r="L27" s="8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47"/>
      <c r="J29" s="47"/>
      <c r="K29" s="47"/>
      <c r="L29" s="30"/>
    </row>
    <row r="30" spans="2:12" s="1" customFormat="1" ht="25.35" customHeight="1">
      <c r="B30" s="30"/>
      <c r="D30" s="83" t="s">
        <v>37</v>
      </c>
      <c r="J30" s="59">
        <f>ROUND(J89,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47"/>
      <c r="J31" s="47"/>
      <c r="K31" s="47"/>
      <c r="L31" s="30"/>
    </row>
    <row r="32" spans="2:12" s="1" customFormat="1" ht="14.45" customHeight="1">
      <c r="B32" s="30"/>
      <c r="F32" s="84" t="s">
        <v>39</v>
      </c>
      <c r="I32" s="84" t="s">
        <v>38</v>
      </c>
      <c r="J32" s="84" t="s">
        <v>40</v>
      </c>
      <c r="L32" s="30"/>
    </row>
    <row r="33" spans="2:12" s="1" customFormat="1" ht="14.45" customHeight="1">
      <c r="B33" s="30"/>
      <c r="D33" s="85" t="s">
        <v>41</v>
      </c>
      <c r="E33" s="25" t="s">
        <v>42</v>
      </c>
      <c r="F33" s="86">
        <f>ROUND((SUM(BE89:BE412)),  2)</f>
        <v>0</v>
      </c>
      <c r="I33" s="87">
        <v>0.21</v>
      </c>
      <c r="J33" s="86">
        <f>ROUND(((SUM(BE89:BE412))*I33),  2)</f>
        <v>0</v>
      </c>
      <c r="L33" s="30"/>
    </row>
    <row r="34" spans="2:12" s="1" customFormat="1" ht="14.45" customHeight="1">
      <c r="B34" s="30"/>
      <c r="E34" s="25" t="s">
        <v>43</v>
      </c>
      <c r="F34" s="86">
        <f>ROUND((SUM(BF89:BF412)),  2)</f>
        <v>0</v>
      </c>
      <c r="I34" s="87">
        <v>0.15</v>
      </c>
      <c r="J34" s="86">
        <f>ROUND(((SUM(BF89:BF412))*I34),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ROUND((SUM(BG89:BG412)),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ROUND((SUM(BH89:BH412)),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ROUND((SUM(BI89:BI412)),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0"/>
      <c r="F39" s="50"/>
      <c r="G39" s="90" t="s">
        <v>48</v>
      </c>
      <c r="H39" s="91" t="s">
        <v>49</v>
      </c>
      <c r="I39" s="50"/>
      <c r="J39" s="92">
        <f>SUM(J30:J37)</f>
        <v>0</v>
      </c>
      <c r="K39" s="93"/>
      <c r="L39" s="30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0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0"/>
    </row>
    <row r="45" spans="2:12" s="1" customFormat="1" ht="24.95" customHeight="1">
      <c r="B45" s="30"/>
      <c r="C45" s="19" t="s">
        <v>89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84" t="str">
        <f>E7</f>
        <v>Starohorská cesta - SO-103</v>
      </c>
      <c r="F48" s="285"/>
      <c r="G48" s="285"/>
      <c r="H48" s="285"/>
      <c r="L48" s="30"/>
    </row>
    <row r="49" spans="2:47" s="1" customFormat="1" ht="12" customHeight="1">
      <c r="B49" s="30"/>
      <c r="C49" s="25" t="s">
        <v>87</v>
      </c>
      <c r="L49" s="30"/>
    </row>
    <row r="50" spans="2:47" s="1" customFormat="1" ht="16.5" customHeight="1">
      <c r="B50" s="30"/>
      <c r="E50" s="256" t="str">
        <f>E9</f>
        <v>SO-103 - Cesta HPC1bR k.ú. Vřesce</v>
      </c>
      <c r="F50" s="283"/>
      <c r="G50" s="283"/>
      <c r="H50" s="283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6" t="str">
        <f>IF(J12="","",J12)</f>
        <v>17. 5. 2023</v>
      </c>
      <c r="L52" s="30"/>
    </row>
    <row r="53" spans="2:47" s="1" customFormat="1" ht="6.95" customHeight="1">
      <c r="B53" s="30"/>
      <c r="L53" s="30"/>
    </row>
    <row r="54" spans="2:47" s="1" customFormat="1" ht="25.7" customHeight="1">
      <c r="B54" s="30"/>
      <c r="C54" s="25" t="s">
        <v>25</v>
      </c>
      <c r="F54" s="23" t="str">
        <f>E15</f>
        <v>ČR-SPÚ, Pobočka Tábor</v>
      </c>
      <c r="I54" s="25" t="s">
        <v>31</v>
      </c>
      <c r="J54" s="28" t="str">
        <f>E21</f>
        <v>Agroprojekce Litomyšl, s.r.o.</v>
      </c>
      <c r="L54" s="30"/>
    </row>
    <row r="55" spans="2:47" s="1" customFormat="1" ht="15.2" customHeight="1">
      <c r="B55" s="30"/>
      <c r="C55" s="25" t="s">
        <v>29</v>
      </c>
      <c r="F55" s="23" t="str">
        <f>IF(E18="","",E18)</f>
        <v>Vyplň údaj</v>
      </c>
      <c r="I55" s="25" t="s">
        <v>34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90</v>
      </c>
      <c r="D57" s="88"/>
      <c r="E57" s="88"/>
      <c r="F57" s="88"/>
      <c r="G57" s="88"/>
      <c r="H57" s="88"/>
      <c r="I57" s="88"/>
      <c r="J57" s="95" t="s">
        <v>91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59">
        <f>J89</f>
        <v>0</v>
      </c>
      <c r="L59" s="30"/>
      <c r="AU59" s="15" t="s">
        <v>92</v>
      </c>
    </row>
    <row r="60" spans="2:47" s="8" customFormat="1" ht="24.95" customHeight="1">
      <c r="B60" s="97"/>
      <c r="D60" s="98" t="s">
        <v>93</v>
      </c>
      <c r="E60" s="99"/>
      <c r="F60" s="99"/>
      <c r="G60" s="99"/>
      <c r="H60" s="99"/>
      <c r="I60" s="99"/>
      <c r="J60" s="100">
        <f>J90</f>
        <v>0</v>
      </c>
      <c r="L60" s="97"/>
    </row>
    <row r="61" spans="2:47" s="9" customFormat="1" ht="19.899999999999999" customHeight="1">
      <c r="B61" s="101"/>
      <c r="D61" s="102" t="s">
        <v>94</v>
      </c>
      <c r="E61" s="103"/>
      <c r="F61" s="103"/>
      <c r="G61" s="103"/>
      <c r="H61" s="103"/>
      <c r="I61" s="103"/>
      <c r="J61" s="104">
        <f>J91</f>
        <v>0</v>
      </c>
      <c r="L61" s="101"/>
    </row>
    <row r="62" spans="2:47" s="9" customFormat="1" ht="19.899999999999999" customHeight="1">
      <c r="B62" s="101"/>
      <c r="D62" s="102" t="s">
        <v>95</v>
      </c>
      <c r="E62" s="103"/>
      <c r="F62" s="103"/>
      <c r="G62" s="103"/>
      <c r="H62" s="103"/>
      <c r="I62" s="103"/>
      <c r="J62" s="104">
        <f>J257</f>
        <v>0</v>
      </c>
      <c r="L62" s="101"/>
    </row>
    <row r="63" spans="2:47" s="9" customFormat="1" ht="19.899999999999999" customHeight="1">
      <c r="B63" s="101"/>
      <c r="D63" s="102" t="s">
        <v>96</v>
      </c>
      <c r="E63" s="103"/>
      <c r="F63" s="103"/>
      <c r="G63" s="103"/>
      <c r="H63" s="103"/>
      <c r="I63" s="103"/>
      <c r="J63" s="104">
        <f>J279</f>
        <v>0</v>
      </c>
      <c r="L63" s="101"/>
    </row>
    <row r="64" spans="2:47" s="9" customFormat="1" ht="19.899999999999999" customHeight="1">
      <c r="B64" s="101"/>
      <c r="D64" s="102" t="s">
        <v>97</v>
      </c>
      <c r="E64" s="103"/>
      <c r="F64" s="103"/>
      <c r="G64" s="103"/>
      <c r="H64" s="103"/>
      <c r="I64" s="103"/>
      <c r="J64" s="104">
        <f>J313</f>
        <v>0</v>
      </c>
      <c r="L64" s="101"/>
    </row>
    <row r="65" spans="2:12" s="9" customFormat="1" ht="19.899999999999999" customHeight="1">
      <c r="B65" s="101"/>
      <c r="D65" s="102" t="s">
        <v>98</v>
      </c>
      <c r="E65" s="103"/>
      <c r="F65" s="103"/>
      <c r="G65" s="103"/>
      <c r="H65" s="103"/>
      <c r="I65" s="103"/>
      <c r="J65" s="104">
        <f>J351</f>
        <v>0</v>
      </c>
      <c r="L65" s="101"/>
    </row>
    <row r="66" spans="2:12" s="9" customFormat="1" ht="19.899999999999999" customHeight="1">
      <c r="B66" s="101"/>
      <c r="D66" s="102" t="s">
        <v>99</v>
      </c>
      <c r="E66" s="103"/>
      <c r="F66" s="103"/>
      <c r="G66" s="103"/>
      <c r="H66" s="103"/>
      <c r="I66" s="103"/>
      <c r="J66" s="104">
        <f>J365</f>
        <v>0</v>
      </c>
      <c r="L66" s="101"/>
    </row>
    <row r="67" spans="2:12" s="9" customFormat="1" ht="19.899999999999999" customHeight="1">
      <c r="B67" s="101"/>
      <c r="D67" s="102" t="s">
        <v>100</v>
      </c>
      <c r="E67" s="103"/>
      <c r="F67" s="103"/>
      <c r="G67" s="103"/>
      <c r="H67" s="103"/>
      <c r="I67" s="103"/>
      <c r="J67" s="104">
        <f>J401</f>
        <v>0</v>
      </c>
      <c r="L67" s="101"/>
    </row>
    <row r="68" spans="2:12" s="8" customFormat="1" ht="24.95" customHeight="1">
      <c r="B68" s="97"/>
      <c r="D68" s="98" t="s">
        <v>101</v>
      </c>
      <c r="E68" s="99"/>
      <c r="F68" s="99"/>
      <c r="G68" s="99"/>
      <c r="H68" s="99"/>
      <c r="I68" s="99"/>
      <c r="J68" s="100">
        <f>J408</f>
        <v>0</v>
      </c>
      <c r="L68" s="97"/>
    </row>
    <row r="69" spans="2:12" s="9" customFormat="1" ht="19.899999999999999" customHeight="1">
      <c r="B69" s="101"/>
      <c r="D69" s="102" t="s">
        <v>102</v>
      </c>
      <c r="E69" s="103"/>
      <c r="F69" s="103"/>
      <c r="G69" s="103"/>
      <c r="H69" s="103"/>
      <c r="I69" s="103"/>
      <c r="J69" s="104">
        <f>J409</f>
        <v>0</v>
      </c>
      <c r="L69" s="101"/>
    </row>
    <row r="70" spans="2:12" s="1" customFormat="1" ht="21.75" customHeight="1">
      <c r="B70" s="30"/>
      <c r="L70" s="30"/>
    </row>
    <row r="71" spans="2:12" s="1" customFormat="1" ht="6.95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0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0"/>
    </row>
    <row r="76" spans="2:12" s="1" customFormat="1" ht="24.95" customHeight="1">
      <c r="B76" s="30"/>
      <c r="C76" s="19" t="s">
        <v>103</v>
      </c>
      <c r="L76" s="30"/>
    </row>
    <row r="77" spans="2:12" s="1" customFormat="1" ht="6.95" customHeight="1">
      <c r="B77" s="30"/>
      <c r="L77" s="30"/>
    </row>
    <row r="78" spans="2:12" s="1" customFormat="1" ht="12" customHeight="1">
      <c r="B78" s="30"/>
      <c r="C78" s="25" t="s">
        <v>16</v>
      </c>
      <c r="L78" s="30"/>
    </row>
    <row r="79" spans="2:12" s="1" customFormat="1" ht="16.5" customHeight="1">
      <c r="B79" s="30"/>
      <c r="E79" s="284" t="str">
        <f>E7</f>
        <v>Starohorská cesta - SO-103</v>
      </c>
      <c r="F79" s="285"/>
      <c r="G79" s="285"/>
      <c r="H79" s="285"/>
      <c r="L79" s="30"/>
    </row>
    <row r="80" spans="2:12" s="1" customFormat="1" ht="12" customHeight="1">
      <c r="B80" s="30"/>
      <c r="C80" s="25" t="s">
        <v>87</v>
      </c>
      <c r="L80" s="30"/>
    </row>
    <row r="81" spans="2:65" s="1" customFormat="1" ht="16.5" customHeight="1">
      <c r="B81" s="30"/>
      <c r="E81" s="256" t="str">
        <f>E9</f>
        <v>SO-103 - Cesta HPC1bR k.ú. Vřesce</v>
      </c>
      <c r="F81" s="283"/>
      <c r="G81" s="283"/>
      <c r="H81" s="283"/>
      <c r="L81" s="30"/>
    </row>
    <row r="82" spans="2:65" s="1" customFormat="1" ht="6.95" customHeight="1">
      <c r="B82" s="30"/>
      <c r="L82" s="30"/>
    </row>
    <row r="83" spans="2:65" s="1" customFormat="1" ht="12" customHeight="1">
      <c r="B83" s="30"/>
      <c r="C83" s="25" t="s">
        <v>21</v>
      </c>
      <c r="F83" s="23" t="str">
        <f>F12</f>
        <v xml:space="preserve"> </v>
      </c>
      <c r="I83" s="25" t="s">
        <v>23</v>
      </c>
      <c r="J83" s="46" t="str">
        <f>IF(J12="","",J12)</f>
        <v>17. 5. 2023</v>
      </c>
      <c r="L83" s="30"/>
    </row>
    <row r="84" spans="2:65" s="1" customFormat="1" ht="6.95" customHeight="1">
      <c r="B84" s="30"/>
      <c r="L84" s="30"/>
    </row>
    <row r="85" spans="2:65" s="1" customFormat="1" ht="25.7" customHeight="1">
      <c r="B85" s="30"/>
      <c r="C85" s="25" t="s">
        <v>25</v>
      </c>
      <c r="F85" s="23" t="str">
        <f>E15</f>
        <v>ČR-SPÚ, Pobočka Tábor</v>
      </c>
      <c r="I85" s="25" t="s">
        <v>31</v>
      </c>
      <c r="J85" s="28" t="str">
        <f>E21</f>
        <v>Agroprojekce Litomyšl, s.r.o.</v>
      </c>
      <c r="L85" s="30"/>
    </row>
    <row r="86" spans="2:65" s="1" customFormat="1" ht="15.2" customHeight="1">
      <c r="B86" s="30"/>
      <c r="C86" s="25" t="s">
        <v>29</v>
      </c>
      <c r="F86" s="23" t="str">
        <f>IF(E18="","",E18)</f>
        <v>Vyplň údaj</v>
      </c>
      <c r="I86" s="25" t="s">
        <v>34</v>
      </c>
      <c r="J86" s="28" t="str">
        <f>E24</f>
        <v xml:space="preserve"> </v>
      </c>
      <c r="L86" s="30"/>
    </row>
    <row r="87" spans="2:65" s="1" customFormat="1" ht="10.35" customHeight="1">
      <c r="B87" s="30"/>
      <c r="L87" s="30"/>
    </row>
    <row r="88" spans="2:65" s="10" customFormat="1" ht="29.25" customHeight="1">
      <c r="B88" s="105"/>
      <c r="C88" s="106" t="s">
        <v>104</v>
      </c>
      <c r="D88" s="107" t="s">
        <v>56</v>
      </c>
      <c r="E88" s="107" t="s">
        <v>52</v>
      </c>
      <c r="F88" s="107" t="s">
        <v>53</v>
      </c>
      <c r="G88" s="107" t="s">
        <v>105</v>
      </c>
      <c r="H88" s="107" t="s">
        <v>106</v>
      </c>
      <c r="I88" s="107" t="s">
        <v>107</v>
      </c>
      <c r="J88" s="107" t="s">
        <v>91</v>
      </c>
      <c r="K88" s="108" t="s">
        <v>108</v>
      </c>
      <c r="L88" s="105"/>
      <c r="M88" s="52" t="s">
        <v>19</v>
      </c>
      <c r="N88" s="53" t="s">
        <v>41</v>
      </c>
      <c r="O88" s="53" t="s">
        <v>109</v>
      </c>
      <c r="P88" s="53" t="s">
        <v>110</v>
      </c>
      <c r="Q88" s="53" t="s">
        <v>111</v>
      </c>
      <c r="R88" s="53" t="s">
        <v>112</v>
      </c>
      <c r="S88" s="53" t="s">
        <v>113</v>
      </c>
      <c r="T88" s="54" t="s">
        <v>114</v>
      </c>
    </row>
    <row r="89" spans="2:65" s="1" customFormat="1" ht="22.9" customHeight="1">
      <c r="B89" s="30"/>
      <c r="C89" s="57" t="s">
        <v>115</v>
      </c>
      <c r="J89" s="109">
        <f>BK89</f>
        <v>0</v>
      </c>
      <c r="L89" s="30"/>
      <c r="M89" s="55"/>
      <c r="N89" s="47"/>
      <c r="O89" s="47"/>
      <c r="P89" s="110">
        <f>P90+P408</f>
        <v>0</v>
      </c>
      <c r="Q89" s="47"/>
      <c r="R89" s="110">
        <f>R90+R408</f>
        <v>3387.7522568099998</v>
      </c>
      <c r="S89" s="47"/>
      <c r="T89" s="111">
        <f>T90+T408</f>
        <v>0</v>
      </c>
      <c r="AT89" s="15" t="s">
        <v>70</v>
      </c>
      <c r="AU89" s="15" t="s">
        <v>92</v>
      </c>
      <c r="BK89" s="112">
        <f>BK90+BK408</f>
        <v>0</v>
      </c>
    </row>
    <row r="90" spans="2:65" s="11" customFormat="1" ht="25.9" customHeight="1">
      <c r="B90" s="113"/>
      <c r="D90" s="114" t="s">
        <v>70</v>
      </c>
      <c r="E90" s="115" t="s">
        <v>116</v>
      </c>
      <c r="F90" s="115" t="s">
        <v>117</v>
      </c>
      <c r="I90" s="116"/>
      <c r="J90" s="117">
        <f>BK90</f>
        <v>0</v>
      </c>
      <c r="L90" s="113"/>
      <c r="M90" s="118"/>
      <c r="P90" s="119">
        <f>P91+P257+P279+P313+P351+P365+P401</f>
        <v>0</v>
      </c>
      <c r="R90" s="119">
        <f>R91+R257+R279+R313+R351+R365+R401</f>
        <v>3387.7522568099998</v>
      </c>
      <c r="T90" s="120">
        <f>T91+T257+T279+T313+T351+T365+T401</f>
        <v>0</v>
      </c>
      <c r="AR90" s="114" t="s">
        <v>79</v>
      </c>
      <c r="AT90" s="121" t="s">
        <v>70</v>
      </c>
      <c r="AU90" s="121" t="s">
        <v>71</v>
      </c>
      <c r="AY90" s="114" t="s">
        <v>118</v>
      </c>
      <c r="BK90" s="122">
        <f>BK91+BK257+BK279+BK313+BK351+BK365+BK401</f>
        <v>0</v>
      </c>
    </row>
    <row r="91" spans="2:65" s="11" customFormat="1" ht="22.9" customHeight="1">
      <c r="B91" s="113"/>
      <c r="D91" s="114" t="s">
        <v>70</v>
      </c>
      <c r="E91" s="123" t="s">
        <v>79</v>
      </c>
      <c r="F91" s="123" t="s">
        <v>119</v>
      </c>
      <c r="I91" s="116"/>
      <c r="J91" s="124">
        <f>BK91</f>
        <v>0</v>
      </c>
      <c r="L91" s="113"/>
      <c r="M91" s="118"/>
      <c r="P91" s="119">
        <f>SUM(P92:P256)</f>
        <v>0</v>
      </c>
      <c r="R91" s="119">
        <f>SUM(R92:R256)</f>
        <v>311.34576599999997</v>
      </c>
      <c r="T91" s="120">
        <f>SUM(T92:T256)</f>
        <v>0</v>
      </c>
      <c r="AR91" s="114" t="s">
        <v>79</v>
      </c>
      <c r="AT91" s="121" t="s">
        <v>70</v>
      </c>
      <c r="AU91" s="121" t="s">
        <v>79</v>
      </c>
      <c r="AY91" s="114" t="s">
        <v>118</v>
      </c>
      <c r="BK91" s="122">
        <f>SUM(BK92:BK256)</f>
        <v>0</v>
      </c>
    </row>
    <row r="92" spans="2:65" s="1" customFormat="1" ht="24.2" customHeight="1">
      <c r="B92" s="30"/>
      <c r="C92" s="125" t="s">
        <v>79</v>
      </c>
      <c r="D92" s="125" t="s">
        <v>120</v>
      </c>
      <c r="E92" s="126" t="s">
        <v>121</v>
      </c>
      <c r="F92" s="127" t="s">
        <v>122</v>
      </c>
      <c r="G92" s="128" t="s">
        <v>123</v>
      </c>
      <c r="H92" s="129">
        <v>8</v>
      </c>
      <c r="I92" s="130"/>
      <c r="J92" s="131">
        <f>ROUND(I92*H92,2)</f>
        <v>0</v>
      </c>
      <c r="K92" s="127" t="s">
        <v>124</v>
      </c>
      <c r="L92" s="30"/>
      <c r="M92" s="132" t="s">
        <v>19</v>
      </c>
      <c r="N92" s="133" t="s">
        <v>42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125</v>
      </c>
      <c r="AT92" s="136" t="s">
        <v>120</v>
      </c>
      <c r="AU92" s="136" t="s">
        <v>82</v>
      </c>
      <c r="AY92" s="15" t="s">
        <v>118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5" t="s">
        <v>79</v>
      </c>
      <c r="BK92" s="137">
        <f>ROUND(I92*H92,2)</f>
        <v>0</v>
      </c>
      <c r="BL92" s="15" t="s">
        <v>125</v>
      </c>
      <c r="BM92" s="136" t="s">
        <v>126</v>
      </c>
    </row>
    <row r="93" spans="2:65" s="1" customFormat="1" ht="19.5">
      <c r="B93" s="30"/>
      <c r="D93" s="138" t="s">
        <v>127</v>
      </c>
      <c r="F93" s="139" t="s">
        <v>128</v>
      </c>
      <c r="I93" s="140"/>
      <c r="L93" s="30"/>
      <c r="M93" s="141"/>
      <c r="T93" s="49"/>
      <c r="AT93" s="15" t="s">
        <v>127</v>
      </c>
      <c r="AU93" s="15" t="s">
        <v>82</v>
      </c>
    </row>
    <row r="94" spans="2:65" s="1" customFormat="1" ht="11.25">
      <c r="B94" s="30"/>
      <c r="D94" s="142" t="s">
        <v>129</v>
      </c>
      <c r="F94" s="143" t="s">
        <v>130</v>
      </c>
      <c r="I94" s="140"/>
      <c r="L94" s="30"/>
      <c r="M94" s="141"/>
      <c r="T94" s="49"/>
      <c r="AT94" s="15" t="s">
        <v>129</v>
      </c>
      <c r="AU94" s="15" t="s">
        <v>82</v>
      </c>
    </row>
    <row r="95" spans="2:65" s="12" customFormat="1" ht="11.25">
      <c r="B95" s="144"/>
      <c r="D95" s="138" t="s">
        <v>131</v>
      </c>
      <c r="E95" s="145" t="s">
        <v>19</v>
      </c>
      <c r="F95" s="146" t="s">
        <v>132</v>
      </c>
      <c r="H95" s="147">
        <v>8</v>
      </c>
      <c r="I95" s="148"/>
      <c r="L95" s="144"/>
      <c r="M95" s="149"/>
      <c r="T95" s="150"/>
      <c r="AT95" s="145" t="s">
        <v>131</v>
      </c>
      <c r="AU95" s="145" t="s">
        <v>82</v>
      </c>
      <c r="AV95" s="12" t="s">
        <v>82</v>
      </c>
      <c r="AW95" s="12" t="s">
        <v>33</v>
      </c>
      <c r="AX95" s="12" t="s">
        <v>79</v>
      </c>
      <c r="AY95" s="145" t="s">
        <v>118</v>
      </c>
    </row>
    <row r="96" spans="2:65" s="1" customFormat="1" ht="16.5" customHeight="1">
      <c r="B96" s="30"/>
      <c r="C96" s="125" t="s">
        <v>82</v>
      </c>
      <c r="D96" s="125" t="s">
        <v>120</v>
      </c>
      <c r="E96" s="126" t="s">
        <v>133</v>
      </c>
      <c r="F96" s="127" t="s">
        <v>134</v>
      </c>
      <c r="G96" s="128" t="s">
        <v>135</v>
      </c>
      <c r="H96" s="129">
        <v>5</v>
      </c>
      <c r="I96" s="130"/>
      <c r="J96" s="131">
        <f>ROUND(I96*H96,2)</f>
        <v>0</v>
      </c>
      <c r="K96" s="127" t="s">
        <v>124</v>
      </c>
      <c r="L96" s="30"/>
      <c r="M96" s="132" t="s">
        <v>19</v>
      </c>
      <c r="N96" s="133" t="s">
        <v>42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125</v>
      </c>
      <c r="AT96" s="136" t="s">
        <v>120</v>
      </c>
      <c r="AU96" s="136" t="s">
        <v>82</v>
      </c>
      <c r="AY96" s="15" t="s">
        <v>118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5" t="s">
        <v>79</v>
      </c>
      <c r="BK96" s="137">
        <f>ROUND(I96*H96,2)</f>
        <v>0</v>
      </c>
      <c r="BL96" s="15" t="s">
        <v>125</v>
      </c>
      <c r="BM96" s="136" t="s">
        <v>136</v>
      </c>
    </row>
    <row r="97" spans="2:65" s="1" customFormat="1" ht="11.25">
      <c r="B97" s="30"/>
      <c r="D97" s="138" t="s">
        <v>127</v>
      </c>
      <c r="F97" s="139" t="s">
        <v>137</v>
      </c>
      <c r="I97" s="140"/>
      <c r="L97" s="30"/>
      <c r="M97" s="141"/>
      <c r="T97" s="49"/>
      <c r="AT97" s="15" t="s">
        <v>127</v>
      </c>
      <c r="AU97" s="15" t="s">
        <v>82</v>
      </c>
    </row>
    <row r="98" spans="2:65" s="1" customFormat="1" ht="11.25">
      <c r="B98" s="30"/>
      <c r="D98" s="142" t="s">
        <v>129</v>
      </c>
      <c r="F98" s="143" t="s">
        <v>138</v>
      </c>
      <c r="I98" s="140"/>
      <c r="L98" s="30"/>
      <c r="M98" s="141"/>
      <c r="T98" s="49"/>
      <c r="AT98" s="15" t="s">
        <v>129</v>
      </c>
      <c r="AU98" s="15" t="s">
        <v>82</v>
      </c>
    </row>
    <row r="99" spans="2:65" s="12" customFormat="1" ht="11.25">
      <c r="B99" s="144"/>
      <c r="D99" s="138" t="s">
        <v>131</v>
      </c>
      <c r="E99" s="145" t="s">
        <v>19</v>
      </c>
      <c r="F99" s="146" t="s">
        <v>139</v>
      </c>
      <c r="H99" s="147">
        <v>5</v>
      </c>
      <c r="I99" s="148"/>
      <c r="L99" s="144"/>
      <c r="M99" s="149"/>
      <c r="T99" s="150"/>
      <c r="AT99" s="145" t="s">
        <v>131</v>
      </c>
      <c r="AU99" s="145" t="s">
        <v>82</v>
      </c>
      <c r="AV99" s="12" t="s">
        <v>82</v>
      </c>
      <c r="AW99" s="12" t="s">
        <v>33</v>
      </c>
      <c r="AX99" s="12" t="s">
        <v>79</v>
      </c>
      <c r="AY99" s="145" t="s">
        <v>118</v>
      </c>
    </row>
    <row r="100" spans="2:65" s="1" customFormat="1" ht="16.5" customHeight="1">
      <c r="B100" s="30"/>
      <c r="C100" s="125" t="s">
        <v>140</v>
      </c>
      <c r="D100" s="125" t="s">
        <v>120</v>
      </c>
      <c r="E100" s="126" t="s">
        <v>141</v>
      </c>
      <c r="F100" s="127" t="s">
        <v>142</v>
      </c>
      <c r="G100" s="128" t="s">
        <v>135</v>
      </c>
      <c r="H100" s="129">
        <v>5</v>
      </c>
      <c r="I100" s="130"/>
      <c r="J100" s="131">
        <f>ROUND(I100*H100,2)</f>
        <v>0</v>
      </c>
      <c r="K100" s="127" t="s">
        <v>124</v>
      </c>
      <c r="L100" s="30"/>
      <c r="M100" s="132" t="s">
        <v>19</v>
      </c>
      <c r="N100" s="133" t="s">
        <v>42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136" t="s">
        <v>125</v>
      </c>
      <c r="AT100" s="136" t="s">
        <v>120</v>
      </c>
      <c r="AU100" s="136" t="s">
        <v>82</v>
      </c>
      <c r="AY100" s="15" t="s">
        <v>118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5" t="s">
        <v>79</v>
      </c>
      <c r="BK100" s="137">
        <f>ROUND(I100*H100,2)</f>
        <v>0</v>
      </c>
      <c r="BL100" s="15" t="s">
        <v>125</v>
      </c>
      <c r="BM100" s="136" t="s">
        <v>143</v>
      </c>
    </row>
    <row r="101" spans="2:65" s="1" customFormat="1" ht="11.25">
      <c r="B101" s="30"/>
      <c r="D101" s="138" t="s">
        <v>127</v>
      </c>
      <c r="F101" s="139" t="s">
        <v>144</v>
      </c>
      <c r="I101" s="140"/>
      <c r="L101" s="30"/>
      <c r="M101" s="141"/>
      <c r="T101" s="49"/>
      <c r="AT101" s="15" t="s">
        <v>127</v>
      </c>
      <c r="AU101" s="15" t="s">
        <v>82</v>
      </c>
    </row>
    <row r="102" spans="2:65" s="1" customFormat="1" ht="11.25">
      <c r="B102" s="30"/>
      <c r="D102" s="142" t="s">
        <v>129</v>
      </c>
      <c r="F102" s="143" t="s">
        <v>145</v>
      </c>
      <c r="I102" s="140"/>
      <c r="L102" s="30"/>
      <c r="M102" s="141"/>
      <c r="T102" s="49"/>
      <c r="AT102" s="15" t="s">
        <v>129</v>
      </c>
      <c r="AU102" s="15" t="s">
        <v>82</v>
      </c>
    </row>
    <row r="103" spans="2:65" s="1" customFormat="1" ht="19.5">
      <c r="B103" s="30"/>
      <c r="D103" s="138" t="s">
        <v>146</v>
      </c>
      <c r="F103" s="151" t="s">
        <v>147</v>
      </c>
      <c r="I103" s="140"/>
      <c r="L103" s="30"/>
      <c r="M103" s="141"/>
      <c r="T103" s="49"/>
      <c r="AT103" s="15" t="s">
        <v>146</v>
      </c>
      <c r="AU103" s="15" t="s">
        <v>82</v>
      </c>
    </row>
    <row r="104" spans="2:65" s="1" customFormat="1" ht="16.5" customHeight="1">
      <c r="B104" s="30"/>
      <c r="C104" s="125" t="s">
        <v>125</v>
      </c>
      <c r="D104" s="125" t="s">
        <v>120</v>
      </c>
      <c r="E104" s="126" t="s">
        <v>148</v>
      </c>
      <c r="F104" s="127" t="s">
        <v>149</v>
      </c>
      <c r="G104" s="128" t="s">
        <v>123</v>
      </c>
      <c r="H104" s="129">
        <v>8</v>
      </c>
      <c r="I104" s="130"/>
      <c r="J104" s="131">
        <f>ROUND(I104*H104,2)</f>
        <v>0</v>
      </c>
      <c r="K104" s="127" t="s">
        <v>124</v>
      </c>
      <c r="L104" s="30"/>
      <c r="M104" s="132" t="s">
        <v>19</v>
      </c>
      <c r="N104" s="133" t="s">
        <v>42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125</v>
      </c>
      <c r="AT104" s="136" t="s">
        <v>120</v>
      </c>
      <c r="AU104" s="136" t="s">
        <v>82</v>
      </c>
      <c r="AY104" s="15" t="s">
        <v>118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79</v>
      </c>
      <c r="BK104" s="137">
        <f>ROUND(I104*H104,2)</f>
        <v>0</v>
      </c>
      <c r="BL104" s="15" t="s">
        <v>125</v>
      </c>
      <c r="BM104" s="136" t="s">
        <v>150</v>
      </c>
    </row>
    <row r="105" spans="2:65" s="1" customFormat="1" ht="11.25">
      <c r="B105" s="30"/>
      <c r="D105" s="138" t="s">
        <v>127</v>
      </c>
      <c r="F105" s="139" t="s">
        <v>151</v>
      </c>
      <c r="I105" s="140"/>
      <c r="L105" s="30"/>
      <c r="M105" s="141"/>
      <c r="T105" s="49"/>
      <c r="AT105" s="15" t="s">
        <v>127</v>
      </c>
      <c r="AU105" s="15" t="s">
        <v>82</v>
      </c>
    </row>
    <row r="106" spans="2:65" s="1" customFormat="1" ht="11.25">
      <c r="B106" s="30"/>
      <c r="D106" s="142" t="s">
        <v>129</v>
      </c>
      <c r="F106" s="143" t="s">
        <v>152</v>
      </c>
      <c r="I106" s="140"/>
      <c r="L106" s="30"/>
      <c r="M106" s="141"/>
      <c r="T106" s="49"/>
      <c r="AT106" s="15" t="s">
        <v>129</v>
      </c>
      <c r="AU106" s="15" t="s">
        <v>82</v>
      </c>
    </row>
    <row r="107" spans="2:65" s="1" customFormat="1" ht="19.5">
      <c r="B107" s="30"/>
      <c r="D107" s="138" t="s">
        <v>146</v>
      </c>
      <c r="F107" s="151" t="s">
        <v>147</v>
      </c>
      <c r="I107" s="140"/>
      <c r="L107" s="30"/>
      <c r="M107" s="141"/>
      <c r="T107" s="49"/>
      <c r="AT107" s="15" t="s">
        <v>146</v>
      </c>
      <c r="AU107" s="15" t="s">
        <v>82</v>
      </c>
    </row>
    <row r="108" spans="2:65" s="1" customFormat="1" ht="16.5" customHeight="1">
      <c r="B108" s="30"/>
      <c r="C108" s="125" t="s">
        <v>153</v>
      </c>
      <c r="D108" s="125" t="s">
        <v>120</v>
      </c>
      <c r="E108" s="126" t="s">
        <v>154</v>
      </c>
      <c r="F108" s="127" t="s">
        <v>155</v>
      </c>
      <c r="G108" s="128" t="s">
        <v>123</v>
      </c>
      <c r="H108" s="129">
        <v>0.5</v>
      </c>
      <c r="I108" s="130"/>
      <c r="J108" s="131">
        <f>ROUND(I108*H108,2)</f>
        <v>0</v>
      </c>
      <c r="K108" s="127" t="s">
        <v>124</v>
      </c>
      <c r="L108" s="30"/>
      <c r="M108" s="132" t="s">
        <v>19</v>
      </c>
      <c r="N108" s="133" t="s">
        <v>42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125</v>
      </c>
      <c r="AT108" s="136" t="s">
        <v>120</v>
      </c>
      <c r="AU108" s="136" t="s">
        <v>82</v>
      </c>
      <c r="AY108" s="15" t="s">
        <v>118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5" t="s">
        <v>79</v>
      </c>
      <c r="BK108" s="137">
        <f>ROUND(I108*H108,2)</f>
        <v>0</v>
      </c>
      <c r="BL108" s="15" t="s">
        <v>125</v>
      </c>
      <c r="BM108" s="136" t="s">
        <v>156</v>
      </c>
    </row>
    <row r="109" spans="2:65" s="1" customFormat="1" ht="11.25">
      <c r="B109" s="30"/>
      <c r="D109" s="138" t="s">
        <v>127</v>
      </c>
      <c r="F109" s="139" t="s">
        <v>157</v>
      </c>
      <c r="I109" s="140"/>
      <c r="L109" s="30"/>
      <c r="M109" s="141"/>
      <c r="T109" s="49"/>
      <c r="AT109" s="15" t="s">
        <v>127</v>
      </c>
      <c r="AU109" s="15" t="s">
        <v>82</v>
      </c>
    </row>
    <row r="110" spans="2:65" s="1" customFormat="1" ht="11.25">
      <c r="B110" s="30"/>
      <c r="D110" s="142" t="s">
        <v>129</v>
      </c>
      <c r="F110" s="143" t="s">
        <v>158</v>
      </c>
      <c r="I110" s="140"/>
      <c r="L110" s="30"/>
      <c r="M110" s="141"/>
      <c r="T110" s="49"/>
      <c r="AT110" s="15" t="s">
        <v>129</v>
      </c>
      <c r="AU110" s="15" t="s">
        <v>82</v>
      </c>
    </row>
    <row r="111" spans="2:65" s="12" customFormat="1" ht="11.25">
      <c r="B111" s="144"/>
      <c r="D111" s="138" t="s">
        <v>131</v>
      </c>
      <c r="E111" s="145" t="s">
        <v>19</v>
      </c>
      <c r="F111" s="146" t="s">
        <v>159</v>
      </c>
      <c r="H111" s="147">
        <v>0.5</v>
      </c>
      <c r="I111" s="148"/>
      <c r="L111" s="144"/>
      <c r="M111" s="149"/>
      <c r="T111" s="150"/>
      <c r="AT111" s="145" t="s">
        <v>131</v>
      </c>
      <c r="AU111" s="145" t="s">
        <v>82</v>
      </c>
      <c r="AV111" s="12" t="s">
        <v>82</v>
      </c>
      <c r="AW111" s="12" t="s">
        <v>33</v>
      </c>
      <c r="AX111" s="12" t="s">
        <v>79</v>
      </c>
      <c r="AY111" s="145" t="s">
        <v>118</v>
      </c>
    </row>
    <row r="112" spans="2:65" s="1" customFormat="1" ht="16.5" customHeight="1">
      <c r="B112" s="30"/>
      <c r="C112" s="125" t="s">
        <v>160</v>
      </c>
      <c r="D112" s="125" t="s">
        <v>120</v>
      </c>
      <c r="E112" s="126" t="s">
        <v>161</v>
      </c>
      <c r="F112" s="127" t="s">
        <v>162</v>
      </c>
      <c r="G112" s="128" t="s">
        <v>135</v>
      </c>
      <c r="H112" s="129">
        <v>5</v>
      </c>
      <c r="I112" s="130"/>
      <c r="J112" s="131">
        <f>ROUND(I112*H112,2)</f>
        <v>0</v>
      </c>
      <c r="K112" s="127" t="s">
        <v>19</v>
      </c>
      <c r="L112" s="30"/>
      <c r="M112" s="132" t="s">
        <v>19</v>
      </c>
      <c r="N112" s="133" t="s">
        <v>42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125</v>
      </c>
      <c r="AT112" s="136" t="s">
        <v>120</v>
      </c>
      <c r="AU112" s="136" t="s">
        <v>82</v>
      </c>
      <c r="AY112" s="15" t="s">
        <v>118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5" t="s">
        <v>79</v>
      </c>
      <c r="BK112" s="137">
        <f>ROUND(I112*H112,2)</f>
        <v>0</v>
      </c>
      <c r="BL112" s="15" t="s">
        <v>125</v>
      </c>
      <c r="BM112" s="136" t="s">
        <v>163</v>
      </c>
    </row>
    <row r="113" spans="2:65" s="1" customFormat="1" ht="11.25">
      <c r="B113" s="30"/>
      <c r="D113" s="138" t="s">
        <v>127</v>
      </c>
      <c r="F113" s="139" t="s">
        <v>162</v>
      </c>
      <c r="I113" s="140"/>
      <c r="L113" s="30"/>
      <c r="M113" s="141"/>
      <c r="T113" s="49"/>
      <c r="AT113" s="15" t="s">
        <v>127</v>
      </c>
      <c r="AU113" s="15" t="s">
        <v>82</v>
      </c>
    </row>
    <row r="114" spans="2:65" s="1" customFormat="1" ht="16.5" customHeight="1">
      <c r="B114" s="30"/>
      <c r="C114" s="125" t="s">
        <v>164</v>
      </c>
      <c r="D114" s="125" t="s">
        <v>120</v>
      </c>
      <c r="E114" s="126" t="s">
        <v>165</v>
      </c>
      <c r="F114" s="127" t="s">
        <v>166</v>
      </c>
      <c r="G114" s="128" t="s">
        <v>167</v>
      </c>
      <c r="H114" s="129">
        <v>11</v>
      </c>
      <c r="I114" s="130"/>
      <c r="J114" s="131">
        <f>ROUND(I114*H114,2)</f>
        <v>0</v>
      </c>
      <c r="K114" s="127" t="s">
        <v>124</v>
      </c>
      <c r="L114" s="30"/>
      <c r="M114" s="132" t="s">
        <v>19</v>
      </c>
      <c r="N114" s="133" t="s">
        <v>42</v>
      </c>
      <c r="P114" s="134">
        <f>O114*H114</f>
        <v>0</v>
      </c>
      <c r="Q114" s="134">
        <v>3.6900000000000002E-2</v>
      </c>
      <c r="R114" s="134">
        <f>Q114*H114</f>
        <v>0.40590000000000004</v>
      </c>
      <c r="S114" s="134">
        <v>0</v>
      </c>
      <c r="T114" s="135">
        <f>S114*H114</f>
        <v>0</v>
      </c>
      <c r="AR114" s="136" t="s">
        <v>125</v>
      </c>
      <c r="AT114" s="136" t="s">
        <v>120</v>
      </c>
      <c r="AU114" s="136" t="s">
        <v>82</v>
      </c>
      <c r="AY114" s="15" t="s">
        <v>118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5" t="s">
        <v>79</v>
      </c>
      <c r="BK114" s="137">
        <f>ROUND(I114*H114,2)</f>
        <v>0</v>
      </c>
      <c r="BL114" s="15" t="s">
        <v>125</v>
      </c>
      <c r="BM114" s="136" t="s">
        <v>168</v>
      </c>
    </row>
    <row r="115" spans="2:65" s="1" customFormat="1" ht="29.25">
      <c r="B115" s="30"/>
      <c r="D115" s="138" t="s">
        <v>127</v>
      </c>
      <c r="F115" s="139" t="s">
        <v>169</v>
      </c>
      <c r="I115" s="140"/>
      <c r="L115" s="30"/>
      <c r="M115" s="141"/>
      <c r="T115" s="49"/>
      <c r="AT115" s="15" t="s">
        <v>127</v>
      </c>
      <c r="AU115" s="15" t="s">
        <v>82</v>
      </c>
    </row>
    <row r="116" spans="2:65" s="1" customFormat="1" ht="11.25">
      <c r="B116" s="30"/>
      <c r="D116" s="142" t="s">
        <v>129</v>
      </c>
      <c r="F116" s="143" t="s">
        <v>170</v>
      </c>
      <c r="I116" s="140"/>
      <c r="L116" s="30"/>
      <c r="M116" s="141"/>
      <c r="T116" s="49"/>
      <c r="AT116" s="15" t="s">
        <v>129</v>
      </c>
      <c r="AU116" s="15" t="s">
        <v>82</v>
      </c>
    </row>
    <row r="117" spans="2:65" s="12" customFormat="1" ht="11.25">
      <c r="B117" s="144"/>
      <c r="D117" s="138" t="s">
        <v>131</v>
      </c>
      <c r="E117" s="145" t="s">
        <v>19</v>
      </c>
      <c r="F117" s="146" t="s">
        <v>171</v>
      </c>
      <c r="H117" s="147">
        <v>11</v>
      </c>
      <c r="I117" s="148"/>
      <c r="L117" s="144"/>
      <c r="M117" s="149"/>
      <c r="T117" s="150"/>
      <c r="AT117" s="145" t="s">
        <v>131</v>
      </c>
      <c r="AU117" s="145" t="s">
        <v>82</v>
      </c>
      <c r="AV117" s="12" t="s">
        <v>82</v>
      </c>
      <c r="AW117" s="12" t="s">
        <v>33</v>
      </c>
      <c r="AX117" s="12" t="s">
        <v>79</v>
      </c>
      <c r="AY117" s="145" t="s">
        <v>118</v>
      </c>
    </row>
    <row r="118" spans="2:65" s="1" customFormat="1" ht="16.5" customHeight="1">
      <c r="B118" s="30"/>
      <c r="C118" s="125" t="s">
        <v>172</v>
      </c>
      <c r="D118" s="125" t="s">
        <v>120</v>
      </c>
      <c r="E118" s="126" t="s">
        <v>173</v>
      </c>
      <c r="F118" s="127" t="s">
        <v>174</v>
      </c>
      <c r="G118" s="128" t="s">
        <v>123</v>
      </c>
      <c r="H118" s="129">
        <v>3108</v>
      </c>
      <c r="I118" s="130"/>
      <c r="J118" s="131">
        <f>ROUND(I118*H118,2)</f>
        <v>0</v>
      </c>
      <c r="K118" s="127" t="s">
        <v>124</v>
      </c>
      <c r="L118" s="30"/>
      <c r="M118" s="132" t="s">
        <v>19</v>
      </c>
      <c r="N118" s="133" t="s">
        <v>42</v>
      </c>
      <c r="P118" s="134">
        <f>O118*H118</f>
        <v>0</v>
      </c>
      <c r="Q118" s="134">
        <v>0</v>
      </c>
      <c r="R118" s="134">
        <f>Q118*H118</f>
        <v>0</v>
      </c>
      <c r="S118" s="134">
        <v>0</v>
      </c>
      <c r="T118" s="135">
        <f>S118*H118</f>
        <v>0</v>
      </c>
      <c r="AR118" s="136" t="s">
        <v>125</v>
      </c>
      <c r="AT118" s="136" t="s">
        <v>120</v>
      </c>
      <c r="AU118" s="136" t="s">
        <v>82</v>
      </c>
      <c r="AY118" s="15" t="s">
        <v>118</v>
      </c>
      <c r="BE118" s="137">
        <f>IF(N118="základní",J118,0)</f>
        <v>0</v>
      </c>
      <c r="BF118" s="137">
        <f>IF(N118="snížená",J118,0)</f>
        <v>0</v>
      </c>
      <c r="BG118" s="137">
        <f>IF(N118="zákl. přenesená",J118,0)</f>
        <v>0</v>
      </c>
      <c r="BH118" s="137">
        <f>IF(N118="sníž. přenesená",J118,0)</f>
        <v>0</v>
      </c>
      <c r="BI118" s="137">
        <f>IF(N118="nulová",J118,0)</f>
        <v>0</v>
      </c>
      <c r="BJ118" s="15" t="s">
        <v>79</v>
      </c>
      <c r="BK118" s="137">
        <f>ROUND(I118*H118,2)</f>
        <v>0</v>
      </c>
      <c r="BL118" s="15" t="s">
        <v>125</v>
      </c>
      <c r="BM118" s="136" t="s">
        <v>175</v>
      </c>
    </row>
    <row r="119" spans="2:65" s="1" customFormat="1" ht="11.25">
      <c r="B119" s="30"/>
      <c r="D119" s="138" t="s">
        <v>127</v>
      </c>
      <c r="F119" s="139" t="s">
        <v>176</v>
      </c>
      <c r="I119" s="140"/>
      <c r="L119" s="30"/>
      <c r="M119" s="141"/>
      <c r="T119" s="49"/>
      <c r="AT119" s="15" t="s">
        <v>127</v>
      </c>
      <c r="AU119" s="15" t="s">
        <v>82</v>
      </c>
    </row>
    <row r="120" spans="2:65" s="1" customFormat="1" ht="11.25">
      <c r="B120" s="30"/>
      <c r="D120" s="142" t="s">
        <v>129</v>
      </c>
      <c r="F120" s="143" t="s">
        <v>177</v>
      </c>
      <c r="I120" s="140"/>
      <c r="L120" s="30"/>
      <c r="M120" s="141"/>
      <c r="T120" s="49"/>
      <c r="AT120" s="15" t="s">
        <v>129</v>
      </c>
      <c r="AU120" s="15" t="s">
        <v>82</v>
      </c>
    </row>
    <row r="121" spans="2:65" s="12" customFormat="1" ht="11.25">
      <c r="B121" s="144"/>
      <c r="D121" s="138" t="s">
        <v>131</v>
      </c>
      <c r="E121" s="145" t="s">
        <v>19</v>
      </c>
      <c r="F121" s="146" t="s">
        <v>178</v>
      </c>
      <c r="H121" s="147">
        <v>3108</v>
      </c>
      <c r="I121" s="148"/>
      <c r="L121" s="144"/>
      <c r="M121" s="149"/>
      <c r="T121" s="150"/>
      <c r="AT121" s="145" t="s">
        <v>131</v>
      </c>
      <c r="AU121" s="145" t="s">
        <v>82</v>
      </c>
      <c r="AV121" s="12" t="s">
        <v>82</v>
      </c>
      <c r="AW121" s="12" t="s">
        <v>33</v>
      </c>
      <c r="AX121" s="12" t="s">
        <v>79</v>
      </c>
      <c r="AY121" s="145" t="s">
        <v>118</v>
      </c>
    </row>
    <row r="122" spans="2:65" s="1" customFormat="1" ht="24.2" customHeight="1">
      <c r="B122" s="30"/>
      <c r="C122" s="125" t="s">
        <v>179</v>
      </c>
      <c r="D122" s="125" t="s">
        <v>120</v>
      </c>
      <c r="E122" s="126" t="s">
        <v>180</v>
      </c>
      <c r="F122" s="127" t="s">
        <v>181</v>
      </c>
      <c r="G122" s="128" t="s">
        <v>182</v>
      </c>
      <c r="H122" s="129">
        <v>1633.9</v>
      </c>
      <c r="I122" s="130"/>
      <c r="J122" s="131">
        <f>ROUND(I122*H122,2)</f>
        <v>0</v>
      </c>
      <c r="K122" s="127" t="s">
        <v>124</v>
      </c>
      <c r="L122" s="30"/>
      <c r="M122" s="132" t="s">
        <v>19</v>
      </c>
      <c r="N122" s="133" t="s">
        <v>42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125</v>
      </c>
      <c r="AT122" s="136" t="s">
        <v>120</v>
      </c>
      <c r="AU122" s="136" t="s">
        <v>82</v>
      </c>
      <c r="AY122" s="15" t="s">
        <v>118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5" t="s">
        <v>79</v>
      </c>
      <c r="BK122" s="137">
        <f>ROUND(I122*H122,2)</f>
        <v>0</v>
      </c>
      <c r="BL122" s="15" t="s">
        <v>125</v>
      </c>
      <c r="BM122" s="136" t="s">
        <v>183</v>
      </c>
    </row>
    <row r="123" spans="2:65" s="1" customFormat="1" ht="11.25">
      <c r="B123" s="30"/>
      <c r="D123" s="138" t="s">
        <v>127</v>
      </c>
      <c r="F123" s="139" t="s">
        <v>184</v>
      </c>
      <c r="I123" s="140"/>
      <c r="L123" s="30"/>
      <c r="M123" s="141"/>
      <c r="T123" s="49"/>
      <c r="AT123" s="15" t="s">
        <v>127</v>
      </c>
      <c r="AU123" s="15" t="s">
        <v>82</v>
      </c>
    </row>
    <row r="124" spans="2:65" s="1" customFormat="1" ht="11.25">
      <c r="B124" s="30"/>
      <c r="D124" s="142" t="s">
        <v>129</v>
      </c>
      <c r="F124" s="143" t="s">
        <v>185</v>
      </c>
      <c r="I124" s="140"/>
      <c r="L124" s="30"/>
      <c r="M124" s="141"/>
      <c r="T124" s="49"/>
      <c r="AT124" s="15" t="s">
        <v>129</v>
      </c>
      <c r="AU124" s="15" t="s">
        <v>82</v>
      </c>
    </row>
    <row r="125" spans="2:65" s="12" customFormat="1" ht="11.25">
      <c r="B125" s="144"/>
      <c r="D125" s="138" t="s">
        <v>131</v>
      </c>
      <c r="E125" s="145" t="s">
        <v>19</v>
      </c>
      <c r="F125" s="146" t="s">
        <v>186</v>
      </c>
      <c r="H125" s="147">
        <v>1510.6</v>
      </c>
      <c r="I125" s="148"/>
      <c r="L125" s="144"/>
      <c r="M125" s="149"/>
      <c r="T125" s="150"/>
      <c r="AT125" s="145" t="s">
        <v>131</v>
      </c>
      <c r="AU125" s="145" t="s">
        <v>82</v>
      </c>
      <c r="AV125" s="12" t="s">
        <v>82</v>
      </c>
      <c r="AW125" s="12" t="s">
        <v>33</v>
      </c>
      <c r="AX125" s="12" t="s">
        <v>71</v>
      </c>
      <c r="AY125" s="145" t="s">
        <v>118</v>
      </c>
    </row>
    <row r="126" spans="2:65" s="12" customFormat="1" ht="11.25">
      <c r="B126" s="144"/>
      <c r="D126" s="138" t="s">
        <v>131</v>
      </c>
      <c r="E126" s="145" t="s">
        <v>19</v>
      </c>
      <c r="F126" s="146" t="s">
        <v>187</v>
      </c>
      <c r="H126" s="147">
        <v>123.3</v>
      </c>
      <c r="I126" s="148"/>
      <c r="L126" s="144"/>
      <c r="M126" s="149"/>
      <c r="T126" s="150"/>
      <c r="AT126" s="145" t="s">
        <v>131</v>
      </c>
      <c r="AU126" s="145" t="s">
        <v>82</v>
      </c>
      <c r="AV126" s="12" t="s">
        <v>82</v>
      </c>
      <c r="AW126" s="12" t="s">
        <v>33</v>
      </c>
      <c r="AX126" s="12" t="s">
        <v>71</v>
      </c>
      <c r="AY126" s="145" t="s">
        <v>118</v>
      </c>
    </row>
    <row r="127" spans="2:65" s="1" customFormat="1" ht="16.5" customHeight="1">
      <c r="B127" s="30"/>
      <c r="C127" s="125" t="s">
        <v>188</v>
      </c>
      <c r="D127" s="125" t="s">
        <v>120</v>
      </c>
      <c r="E127" s="126" t="s">
        <v>189</v>
      </c>
      <c r="F127" s="127" t="s">
        <v>190</v>
      </c>
      <c r="G127" s="128" t="s">
        <v>123</v>
      </c>
      <c r="H127" s="129">
        <v>0.5</v>
      </c>
      <c r="I127" s="130"/>
      <c r="J127" s="131">
        <f>ROUND(I127*H127,2)</f>
        <v>0</v>
      </c>
      <c r="K127" s="127" t="s">
        <v>124</v>
      </c>
      <c r="L127" s="30"/>
      <c r="M127" s="132" t="s">
        <v>19</v>
      </c>
      <c r="N127" s="133" t="s">
        <v>42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125</v>
      </c>
      <c r="AT127" s="136" t="s">
        <v>120</v>
      </c>
      <c r="AU127" s="136" t="s">
        <v>82</v>
      </c>
      <c r="AY127" s="15" t="s">
        <v>118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5" t="s">
        <v>79</v>
      </c>
      <c r="BK127" s="137">
        <f>ROUND(I127*H127,2)</f>
        <v>0</v>
      </c>
      <c r="BL127" s="15" t="s">
        <v>125</v>
      </c>
      <c r="BM127" s="136" t="s">
        <v>191</v>
      </c>
    </row>
    <row r="128" spans="2:65" s="1" customFormat="1" ht="11.25">
      <c r="B128" s="30"/>
      <c r="D128" s="138" t="s">
        <v>127</v>
      </c>
      <c r="F128" s="139" t="s">
        <v>192</v>
      </c>
      <c r="I128" s="140"/>
      <c r="L128" s="30"/>
      <c r="M128" s="141"/>
      <c r="T128" s="49"/>
      <c r="AT128" s="15" t="s">
        <v>127</v>
      </c>
      <c r="AU128" s="15" t="s">
        <v>82</v>
      </c>
    </row>
    <row r="129" spans="2:65" s="1" customFormat="1" ht="11.25">
      <c r="B129" s="30"/>
      <c r="D129" s="142" t="s">
        <v>129</v>
      </c>
      <c r="F129" s="143" t="s">
        <v>193</v>
      </c>
      <c r="I129" s="140"/>
      <c r="L129" s="30"/>
      <c r="M129" s="141"/>
      <c r="T129" s="49"/>
      <c r="AT129" s="15" t="s">
        <v>129</v>
      </c>
      <c r="AU129" s="15" t="s">
        <v>82</v>
      </c>
    </row>
    <row r="130" spans="2:65" s="1" customFormat="1" ht="29.25">
      <c r="B130" s="30"/>
      <c r="D130" s="138" t="s">
        <v>146</v>
      </c>
      <c r="F130" s="151" t="s">
        <v>194</v>
      </c>
      <c r="I130" s="140"/>
      <c r="L130" s="30"/>
      <c r="M130" s="141"/>
      <c r="T130" s="49"/>
      <c r="AT130" s="15" t="s">
        <v>146</v>
      </c>
      <c r="AU130" s="15" t="s">
        <v>82</v>
      </c>
    </row>
    <row r="131" spans="2:65" s="12" customFormat="1" ht="11.25">
      <c r="B131" s="144"/>
      <c r="D131" s="138" t="s">
        <v>131</v>
      </c>
      <c r="E131" s="145" t="s">
        <v>19</v>
      </c>
      <c r="F131" s="146" t="s">
        <v>159</v>
      </c>
      <c r="H131" s="147">
        <v>0.5</v>
      </c>
      <c r="I131" s="148"/>
      <c r="L131" s="144"/>
      <c r="M131" s="149"/>
      <c r="T131" s="150"/>
      <c r="AT131" s="145" t="s">
        <v>131</v>
      </c>
      <c r="AU131" s="145" t="s">
        <v>82</v>
      </c>
      <c r="AV131" s="12" t="s">
        <v>82</v>
      </c>
      <c r="AW131" s="12" t="s">
        <v>33</v>
      </c>
      <c r="AX131" s="12" t="s">
        <v>79</v>
      </c>
      <c r="AY131" s="145" t="s">
        <v>118</v>
      </c>
    </row>
    <row r="132" spans="2:65" s="1" customFormat="1" ht="16.5" customHeight="1">
      <c r="B132" s="30"/>
      <c r="C132" s="125" t="s">
        <v>195</v>
      </c>
      <c r="D132" s="125" t="s">
        <v>120</v>
      </c>
      <c r="E132" s="126" t="s">
        <v>196</v>
      </c>
      <c r="F132" s="127" t="s">
        <v>197</v>
      </c>
      <c r="G132" s="128" t="s">
        <v>182</v>
      </c>
      <c r="H132" s="129">
        <v>14.397</v>
      </c>
      <c r="I132" s="130"/>
      <c r="J132" s="131">
        <f>ROUND(I132*H132,2)</f>
        <v>0</v>
      </c>
      <c r="K132" s="127" t="s">
        <v>124</v>
      </c>
      <c r="L132" s="30"/>
      <c r="M132" s="132" t="s">
        <v>19</v>
      </c>
      <c r="N132" s="133" t="s">
        <v>42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125</v>
      </c>
      <c r="AT132" s="136" t="s">
        <v>120</v>
      </c>
      <c r="AU132" s="136" t="s">
        <v>82</v>
      </c>
      <c r="AY132" s="15" t="s">
        <v>118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5" t="s">
        <v>79</v>
      </c>
      <c r="BK132" s="137">
        <f>ROUND(I132*H132,2)</f>
        <v>0</v>
      </c>
      <c r="BL132" s="15" t="s">
        <v>125</v>
      </c>
      <c r="BM132" s="136" t="s">
        <v>198</v>
      </c>
    </row>
    <row r="133" spans="2:65" s="1" customFormat="1" ht="19.5">
      <c r="B133" s="30"/>
      <c r="D133" s="138" t="s">
        <v>127</v>
      </c>
      <c r="F133" s="139" t="s">
        <v>199</v>
      </c>
      <c r="I133" s="140"/>
      <c r="L133" s="30"/>
      <c r="M133" s="141"/>
      <c r="T133" s="49"/>
      <c r="AT133" s="15" t="s">
        <v>127</v>
      </c>
      <c r="AU133" s="15" t="s">
        <v>82</v>
      </c>
    </row>
    <row r="134" spans="2:65" s="1" customFormat="1" ht="11.25">
      <c r="B134" s="30"/>
      <c r="D134" s="142" t="s">
        <v>129</v>
      </c>
      <c r="F134" s="143" t="s">
        <v>200</v>
      </c>
      <c r="I134" s="140"/>
      <c r="L134" s="30"/>
      <c r="M134" s="141"/>
      <c r="T134" s="49"/>
      <c r="AT134" s="15" t="s">
        <v>129</v>
      </c>
      <c r="AU134" s="15" t="s">
        <v>82</v>
      </c>
    </row>
    <row r="135" spans="2:65" s="12" customFormat="1" ht="11.25">
      <c r="B135" s="144"/>
      <c r="D135" s="138" t="s">
        <v>131</v>
      </c>
      <c r="E135" s="145" t="s">
        <v>19</v>
      </c>
      <c r="F135" s="146" t="s">
        <v>201</v>
      </c>
      <c r="H135" s="147">
        <v>4.7160000000000002</v>
      </c>
      <c r="I135" s="148"/>
      <c r="L135" s="144"/>
      <c r="M135" s="149"/>
      <c r="T135" s="150"/>
      <c r="AT135" s="145" t="s">
        <v>131</v>
      </c>
      <c r="AU135" s="145" t="s">
        <v>82</v>
      </c>
      <c r="AV135" s="12" t="s">
        <v>82</v>
      </c>
      <c r="AW135" s="12" t="s">
        <v>33</v>
      </c>
      <c r="AX135" s="12" t="s">
        <v>71</v>
      </c>
      <c r="AY135" s="145" t="s">
        <v>118</v>
      </c>
    </row>
    <row r="136" spans="2:65" s="12" customFormat="1" ht="11.25">
      <c r="B136" s="144"/>
      <c r="D136" s="138" t="s">
        <v>131</v>
      </c>
      <c r="E136" s="145" t="s">
        <v>19</v>
      </c>
      <c r="F136" s="146" t="s">
        <v>202</v>
      </c>
      <c r="H136" s="147">
        <v>5.04</v>
      </c>
      <c r="I136" s="148"/>
      <c r="L136" s="144"/>
      <c r="M136" s="149"/>
      <c r="T136" s="150"/>
      <c r="AT136" s="145" t="s">
        <v>131</v>
      </c>
      <c r="AU136" s="145" t="s">
        <v>82</v>
      </c>
      <c r="AV136" s="12" t="s">
        <v>82</v>
      </c>
      <c r="AW136" s="12" t="s">
        <v>33</v>
      </c>
      <c r="AX136" s="12" t="s">
        <v>71</v>
      </c>
      <c r="AY136" s="145" t="s">
        <v>118</v>
      </c>
    </row>
    <row r="137" spans="2:65" s="12" customFormat="1" ht="11.25">
      <c r="B137" s="144"/>
      <c r="D137" s="138" t="s">
        <v>131</v>
      </c>
      <c r="E137" s="145" t="s">
        <v>19</v>
      </c>
      <c r="F137" s="146" t="s">
        <v>203</v>
      </c>
      <c r="H137" s="147">
        <v>4.641</v>
      </c>
      <c r="I137" s="148"/>
      <c r="L137" s="144"/>
      <c r="M137" s="149"/>
      <c r="T137" s="150"/>
      <c r="AT137" s="145" t="s">
        <v>131</v>
      </c>
      <c r="AU137" s="145" t="s">
        <v>82</v>
      </c>
      <c r="AV137" s="12" t="s">
        <v>82</v>
      </c>
      <c r="AW137" s="12" t="s">
        <v>33</v>
      </c>
      <c r="AX137" s="12" t="s">
        <v>71</v>
      </c>
      <c r="AY137" s="145" t="s">
        <v>118</v>
      </c>
    </row>
    <row r="138" spans="2:65" s="1" customFormat="1" ht="21.75" customHeight="1">
      <c r="B138" s="30"/>
      <c r="C138" s="125" t="s">
        <v>204</v>
      </c>
      <c r="D138" s="125" t="s">
        <v>120</v>
      </c>
      <c r="E138" s="126" t="s">
        <v>205</v>
      </c>
      <c r="F138" s="127" t="s">
        <v>206</v>
      </c>
      <c r="G138" s="128" t="s">
        <v>182</v>
      </c>
      <c r="H138" s="129">
        <v>46.325000000000003</v>
      </c>
      <c r="I138" s="130"/>
      <c r="J138" s="131">
        <f>ROUND(I138*H138,2)</f>
        <v>0</v>
      </c>
      <c r="K138" s="127" t="s">
        <v>124</v>
      </c>
      <c r="L138" s="30"/>
      <c r="M138" s="132" t="s">
        <v>19</v>
      </c>
      <c r="N138" s="133" t="s">
        <v>42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125</v>
      </c>
      <c r="AT138" s="136" t="s">
        <v>120</v>
      </c>
      <c r="AU138" s="136" t="s">
        <v>82</v>
      </c>
      <c r="AY138" s="15" t="s">
        <v>118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5" t="s">
        <v>79</v>
      </c>
      <c r="BK138" s="137">
        <f>ROUND(I138*H138,2)</f>
        <v>0</v>
      </c>
      <c r="BL138" s="15" t="s">
        <v>125</v>
      </c>
      <c r="BM138" s="136" t="s">
        <v>207</v>
      </c>
    </row>
    <row r="139" spans="2:65" s="1" customFormat="1" ht="19.5">
      <c r="B139" s="30"/>
      <c r="D139" s="138" t="s">
        <v>127</v>
      </c>
      <c r="F139" s="139" t="s">
        <v>208</v>
      </c>
      <c r="I139" s="140"/>
      <c r="L139" s="30"/>
      <c r="M139" s="141"/>
      <c r="T139" s="49"/>
      <c r="AT139" s="15" t="s">
        <v>127</v>
      </c>
      <c r="AU139" s="15" t="s">
        <v>82</v>
      </c>
    </row>
    <row r="140" spans="2:65" s="1" customFormat="1" ht="11.25">
      <c r="B140" s="30"/>
      <c r="D140" s="142" t="s">
        <v>129</v>
      </c>
      <c r="F140" s="143" t="s">
        <v>209</v>
      </c>
      <c r="I140" s="140"/>
      <c r="L140" s="30"/>
      <c r="M140" s="141"/>
      <c r="T140" s="49"/>
      <c r="AT140" s="15" t="s">
        <v>129</v>
      </c>
      <c r="AU140" s="15" t="s">
        <v>82</v>
      </c>
    </row>
    <row r="141" spans="2:65" s="12" customFormat="1" ht="11.25">
      <c r="B141" s="144"/>
      <c r="D141" s="138" t="s">
        <v>131</v>
      </c>
      <c r="E141" s="145" t="s">
        <v>19</v>
      </c>
      <c r="F141" s="146" t="s">
        <v>210</v>
      </c>
      <c r="H141" s="147">
        <v>2.7</v>
      </c>
      <c r="I141" s="148"/>
      <c r="L141" s="144"/>
      <c r="M141" s="149"/>
      <c r="T141" s="150"/>
      <c r="AT141" s="145" t="s">
        <v>131</v>
      </c>
      <c r="AU141" s="145" t="s">
        <v>82</v>
      </c>
      <c r="AV141" s="12" t="s">
        <v>82</v>
      </c>
      <c r="AW141" s="12" t="s">
        <v>33</v>
      </c>
      <c r="AX141" s="12" t="s">
        <v>71</v>
      </c>
      <c r="AY141" s="145" t="s">
        <v>118</v>
      </c>
    </row>
    <row r="142" spans="2:65" s="12" customFormat="1" ht="11.25">
      <c r="B142" s="144"/>
      <c r="D142" s="138" t="s">
        <v>131</v>
      </c>
      <c r="E142" s="145" t="s">
        <v>19</v>
      </c>
      <c r="F142" s="146" t="s">
        <v>211</v>
      </c>
      <c r="H142" s="147">
        <v>9.7880000000000003</v>
      </c>
      <c r="I142" s="148"/>
      <c r="L142" s="144"/>
      <c r="M142" s="149"/>
      <c r="T142" s="150"/>
      <c r="AT142" s="145" t="s">
        <v>131</v>
      </c>
      <c r="AU142" s="145" t="s">
        <v>82</v>
      </c>
      <c r="AV142" s="12" t="s">
        <v>82</v>
      </c>
      <c r="AW142" s="12" t="s">
        <v>33</v>
      </c>
      <c r="AX142" s="12" t="s">
        <v>71</v>
      </c>
      <c r="AY142" s="145" t="s">
        <v>118</v>
      </c>
    </row>
    <row r="143" spans="2:65" s="12" customFormat="1" ht="11.25">
      <c r="B143" s="144"/>
      <c r="D143" s="138" t="s">
        <v>131</v>
      </c>
      <c r="E143" s="145" t="s">
        <v>19</v>
      </c>
      <c r="F143" s="146" t="s">
        <v>212</v>
      </c>
      <c r="H143" s="147">
        <v>2.7</v>
      </c>
      <c r="I143" s="148"/>
      <c r="L143" s="144"/>
      <c r="M143" s="149"/>
      <c r="T143" s="150"/>
      <c r="AT143" s="145" t="s">
        <v>131</v>
      </c>
      <c r="AU143" s="145" t="s">
        <v>82</v>
      </c>
      <c r="AV143" s="12" t="s">
        <v>82</v>
      </c>
      <c r="AW143" s="12" t="s">
        <v>33</v>
      </c>
      <c r="AX143" s="12" t="s">
        <v>71</v>
      </c>
      <c r="AY143" s="145" t="s">
        <v>118</v>
      </c>
    </row>
    <row r="144" spans="2:65" s="12" customFormat="1" ht="11.25">
      <c r="B144" s="144"/>
      <c r="D144" s="138" t="s">
        <v>131</v>
      </c>
      <c r="E144" s="145" t="s">
        <v>19</v>
      </c>
      <c r="F144" s="146" t="s">
        <v>213</v>
      </c>
      <c r="H144" s="147">
        <v>6.67</v>
      </c>
      <c r="I144" s="148"/>
      <c r="L144" s="144"/>
      <c r="M144" s="149"/>
      <c r="T144" s="150"/>
      <c r="AT144" s="145" t="s">
        <v>131</v>
      </c>
      <c r="AU144" s="145" t="s">
        <v>82</v>
      </c>
      <c r="AV144" s="12" t="s">
        <v>82</v>
      </c>
      <c r="AW144" s="12" t="s">
        <v>33</v>
      </c>
      <c r="AX144" s="12" t="s">
        <v>71</v>
      </c>
      <c r="AY144" s="145" t="s">
        <v>118</v>
      </c>
    </row>
    <row r="145" spans="2:65" s="12" customFormat="1" ht="11.25">
      <c r="B145" s="144"/>
      <c r="D145" s="138" t="s">
        <v>131</v>
      </c>
      <c r="E145" s="145" t="s">
        <v>19</v>
      </c>
      <c r="F145" s="146" t="s">
        <v>214</v>
      </c>
      <c r="H145" s="147">
        <v>2.4980000000000002</v>
      </c>
      <c r="I145" s="148"/>
      <c r="L145" s="144"/>
      <c r="M145" s="149"/>
      <c r="T145" s="150"/>
      <c r="AT145" s="145" t="s">
        <v>131</v>
      </c>
      <c r="AU145" s="145" t="s">
        <v>82</v>
      </c>
      <c r="AV145" s="12" t="s">
        <v>82</v>
      </c>
      <c r="AW145" s="12" t="s">
        <v>33</v>
      </c>
      <c r="AX145" s="12" t="s">
        <v>71</v>
      </c>
      <c r="AY145" s="145" t="s">
        <v>118</v>
      </c>
    </row>
    <row r="146" spans="2:65" s="12" customFormat="1" ht="11.25">
      <c r="B146" s="144"/>
      <c r="D146" s="138" t="s">
        <v>131</v>
      </c>
      <c r="E146" s="145" t="s">
        <v>19</v>
      </c>
      <c r="F146" s="146" t="s">
        <v>215</v>
      </c>
      <c r="H146" s="147">
        <v>8.6590000000000007</v>
      </c>
      <c r="I146" s="148"/>
      <c r="L146" s="144"/>
      <c r="M146" s="149"/>
      <c r="T146" s="150"/>
      <c r="AT146" s="145" t="s">
        <v>131</v>
      </c>
      <c r="AU146" s="145" t="s">
        <v>82</v>
      </c>
      <c r="AV146" s="12" t="s">
        <v>82</v>
      </c>
      <c r="AW146" s="12" t="s">
        <v>33</v>
      </c>
      <c r="AX146" s="12" t="s">
        <v>71</v>
      </c>
      <c r="AY146" s="145" t="s">
        <v>118</v>
      </c>
    </row>
    <row r="147" spans="2:65" s="12" customFormat="1" ht="11.25">
      <c r="B147" s="144"/>
      <c r="D147" s="138" t="s">
        <v>131</v>
      </c>
      <c r="E147" s="145" t="s">
        <v>19</v>
      </c>
      <c r="F147" s="146" t="s">
        <v>216</v>
      </c>
      <c r="H147" s="147">
        <v>13.31</v>
      </c>
      <c r="I147" s="148"/>
      <c r="L147" s="144"/>
      <c r="M147" s="149"/>
      <c r="T147" s="150"/>
      <c r="AT147" s="145" t="s">
        <v>131</v>
      </c>
      <c r="AU147" s="145" t="s">
        <v>82</v>
      </c>
      <c r="AV147" s="12" t="s">
        <v>82</v>
      </c>
      <c r="AW147" s="12" t="s">
        <v>33</v>
      </c>
      <c r="AX147" s="12" t="s">
        <v>71</v>
      </c>
      <c r="AY147" s="145" t="s">
        <v>118</v>
      </c>
    </row>
    <row r="148" spans="2:65" s="1" customFormat="1" ht="16.5" customHeight="1">
      <c r="B148" s="30"/>
      <c r="C148" s="125" t="s">
        <v>217</v>
      </c>
      <c r="D148" s="125" t="s">
        <v>120</v>
      </c>
      <c r="E148" s="126" t="s">
        <v>218</v>
      </c>
      <c r="F148" s="127" t="s">
        <v>219</v>
      </c>
      <c r="G148" s="128" t="s">
        <v>182</v>
      </c>
      <c r="H148" s="129">
        <v>13.31</v>
      </c>
      <c r="I148" s="130"/>
      <c r="J148" s="131">
        <f>ROUND(I148*H148,2)</f>
        <v>0</v>
      </c>
      <c r="K148" s="127" t="s">
        <v>124</v>
      </c>
      <c r="L148" s="30"/>
      <c r="M148" s="132" t="s">
        <v>19</v>
      </c>
      <c r="N148" s="133" t="s">
        <v>42</v>
      </c>
      <c r="P148" s="134">
        <f>O148*H148</f>
        <v>0</v>
      </c>
      <c r="Q148" s="134">
        <v>0</v>
      </c>
      <c r="R148" s="134">
        <f>Q148*H148</f>
        <v>0</v>
      </c>
      <c r="S148" s="134">
        <v>0</v>
      </c>
      <c r="T148" s="135">
        <f>S148*H148</f>
        <v>0</v>
      </c>
      <c r="AR148" s="136" t="s">
        <v>125</v>
      </c>
      <c r="AT148" s="136" t="s">
        <v>120</v>
      </c>
      <c r="AU148" s="136" t="s">
        <v>82</v>
      </c>
      <c r="AY148" s="15" t="s">
        <v>118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5" t="s">
        <v>79</v>
      </c>
      <c r="BK148" s="137">
        <f>ROUND(I148*H148,2)</f>
        <v>0</v>
      </c>
      <c r="BL148" s="15" t="s">
        <v>125</v>
      </c>
      <c r="BM148" s="136" t="s">
        <v>220</v>
      </c>
    </row>
    <row r="149" spans="2:65" s="1" customFormat="1" ht="19.5">
      <c r="B149" s="30"/>
      <c r="D149" s="138" t="s">
        <v>127</v>
      </c>
      <c r="F149" s="139" t="s">
        <v>221</v>
      </c>
      <c r="I149" s="140"/>
      <c r="L149" s="30"/>
      <c r="M149" s="141"/>
      <c r="T149" s="49"/>
      <c r="AT149" s="15" t="s">
        <v>127</v>
      </c>
      <c r="AU149" s="15" t="s">
        <v>82</v>
      </c>
    </row>
    <row r="150" spans="2:65" s="1" customFormat="1" ht="11.25">
      <c r="B150" s="30"/>
      <c r="D150" s="142" t="s">
        <v>129</v>
      </c>
      <c r="F150" s="143" t="s">
        <v>222</v>
      </c>
      <c r="I150" s="140"/>
      <c r="L150" s="30"/>
      <c r="M150" s="141"/>
      <c r="T150" s="49"/>
      <c r="AT150" s="15" t="s">
        <v>129</v>
      </c>
      <c r="AU150" s="15" t="s">
        <v>82</v>
      </c>
    </row>
    <row r="151" spans="2:65" s="12" customFormat="1" ht="11.25">
      <c r="B151" s="144"/>
      <c r="D151" s="138" t="s">
        <v>131</v>
      </c>
      <c r="E151" s="145" t="s">
        <v>19</v>
      </c>
      <c r="F151" s="146" t="s">
        <v>216</v>
      </c>
      <c r="H151" s="147">
        <v>13.31</v>
      </c>
      <c r="I151" s="148"/>
      <c r="L151" s="144"/>
      <c r="M151" s="149"/>
      <c r="T151" s="150"/>
      <c r="AT151" s="145" t="s">
        <v>131</v>
      </c>
      <c r="AU151" s="145" t="s">
        <v>82</v>
      </c>
      <c r="AV151" s="12" t="s">
        <v>82</v>
      </c>
      <c r="AW151" s="12" t="s">
        <v>33</v>
      </c>
      <c r="AX151" s="12" t="s">
        <v>79</v>
      </c>
      <c r="AY151" s="145" t="s">
        <v>118</v>
      </c>
    </row>
    <row r="152" spans="2:65" s="1" customFormat="1" ht="16.5" customHeight="1">
      <c r="B152" s="30"/>
      <c r="C152" s="125" t="s">
        <v>223</v>
      </c>
      <c r="D152" s="125" t="s">
        <v>120</v>
      </c>
      <c r="E152" s="126" t="s">
        <v>224</v>
      </c>
      <c r="F152" s="127" t="s">
        <v>225</v>
      </c>
      <c r="G152" s="128" t="s">
        <v>135</v>
      </c>
      <c r="H152" s="129">
        <v>5</v>
      </c>
      <c r="I152" s="130"/>
      <c r="J152" s="131">
        <f>ROUND(I152*H152,2)</f>
        <v>0</v>
      </c>
      <c r="K152" s="127" t="s">
        <v>124</v>
      </c>
      <c r="L152" s="30"/>
      <c r="M152" s="132" t="s">
        <v>19</v>
      </c>
      <c r="N152" s="133" t="s">
        <v>42</v>
      </c>
      <c r="P152" s="134">
        <f>O152*H152</f>
        <v>0</v>
      </c>
      <c r="Q152" s="134">
        <v>0</v>
      </c>
      <c r="R152" s="134">
        <f>Q152*H152</f>
        <v>0</v>
      </c>
      <c r="S152" s="134">
        <v>0</v>
      </c>
      <c r="T152" s="135">
        <f>S152*H152</f>
        <v>0</v>
      </c>
      <c r="AR152" s="136" t="s">
        <v>125</v>
      </c>
      <c r="AT152" s="136" t="s">
        <v>120</v>
      </c>
      <c r="AU152" s="136" t="s">
        <v>82</v>
      </c>
      <c r="AY152" s="15" t="s">
        <v>118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5" t="s">
        <v>79</v>
      </c>
      <c r="BK152" s="137">
        <f>ROUND(I152*H152,2)</f>
        <v>0</v>
      </c>
      <c r="BL152" s="15" t="s">
        <v>125</v>
      </c>
      <c r="BM152" s="136" t="s">
        <v>226</v>
      </c>
    </row>
    <row r="153" spans="2:65" s="1" customFormat="1" ht="19.5">
      <c r="B153" s="30"/>
      <c r="D153" s="138" t="s">
        <v>127</v>
      </c>
      <c r="F153" s="139" t="s">
        <v>227</v>
      </c>
      <c r="I153" s="140"/>
      <c r="L153" s="30"/>
      <c r="M153" s="141"/>
      <c r="T153" s="49"/>
      <c r="AT153" s="15" t="s">
        <v>127</v>
      </c>
      <c r="AU153" s="15" t="s">
        <v>82</v>
      </c>
    </row>
    <row r="154" spans="2:65" s="1" customFormat="1" ht="11.25">
      <c r="B154" s="30"/>
      <c r="D154" s="142" t="s">
        <v>129</v>
      </c>
      <c r="F154" s="143" t="s">
        <v>228</v>
      </c>
      <c r="I154" s="140"/>
      <c r="L154" s="30"/>
      <c r="M154" s="141"/>
      <c r="T154" s="49"/>
      <c r="AT154" s="15" t="s">
        <v>129</v>
      </c>
      <c r="AU154" s="15" t="s">
        <v>82</v>
      </c>
    </row>
    <row r="155" spans="2:65" s="1" customFormat="1" ht="21.75" customHeight="1">
      <c r="B155" s="30"/>
      <c r="C155" s="125" t="s">
        <v>8</v>
      </c>
      <c r="D155" s="125" t="s">
        <v>120</v>
      </c>
      <c r="E155" s="126" t="s">
        <v>229</v>
      </c>
      <c r="F155" s="127" t="s">
        <v>230</v>
      </c>
      <c r="G155" s="128" t="s">
        <v>135</v>
      </c>
      <c r="H155" s="129">
        <v>5</v>
      </c>
      <c r="I155" s="130"/>
      <c r="J155" s="131">
        <f>ROUND(I155*H155,2)</f>
        <v>0</v>
      </c>
      <c r="K155" s="127" t="s">
        <v>124</v>
      </c>
      <c r="L155" s="30"/>
      <c r="M155" s="132" t="s">
        <v>19</v>
      </c>
      <c r="N155" s="133" t="s">
        <v>42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125</v>
      </c>
      <c r="AT155" s="136" t="s">
        <v>120</v>
      </c>
      <c r="AU155" s="136" t="s">
        <v>82</v>
      </c>
      <c r="AY155" s="15" t="s">
        <v>118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5" t="s">
        <v>79</v>
      </c>
      <c r="BK155" s="137">
        <f>ROUND(I155*H155,2)</f>
        <v>0</v>
      </c>
      <c r="BL155" s="15" t="s">
        <v>125</v>
      </c>
      <c r="BM155" s="136" t="s">
        <v>231</v>
      </c>
    </row>
    <row r="156" spans="2:65" s="1" customFormat="1" ht="19.5">
      <c r="B156" s="30"/>
      <c r="D156" s="138" t="s">
        <v>127</v>
      </c>
      <c r="F156" s="139" t="s">
        <v>232</v>
      </c>
      <c r="I156" s="140"/>
      <c r="L156" s="30"/>
      <c r="M156" s="141"/>
      <c r="T156" s="49"/>
      <c r="AT156" s="15" t="s">
        <v>127</v>
      </c>
      <c r="AU156" s="15" t="s">
        <v>82</v>
      </c>
    </row>
    <row r="157" spans="2:65" s="1" customFormat="1" ht="11.25">
      <c r="B157" s="30"/>
      <c r="D157" s="142" t="s">
        <v>129</v>
      </c>
      <c r="F157" s="143" t="s">
        <v>233</v>
      </c>
      <c r="I157" s="140"/>
      <c r="L157" s="30"/>
      <c r="M157" s="141"/>
      <c r="T157" s="49"/>
      <c r="AT157" s="15" t="s">
        <v>129</v>
      </c>
      <c r="AU157" s="15" t="s">
        <v>82</v>
      </c>
    </row>
    <row r="158" spans="2:65" s="1" customFormat="1" ht="19.5">
      <c r="B158" s="30"/>
      <c r="D158" s="138" t="s">
        <v>146</v>
      </c>
      <c r="F158" s="151" t="s">
        <v>147</v>
      </c>
      <c r="I158" s="140"/>
      <c r="L158" s="30"/>
      <c r="M158" s="141"/>
      <c r="T158" s="49"/>
      <c r="AT158" s="15" t="s">
        <v>146</v>
      </c>
      <c r="AU158" s="15" t="s">
        <v>82</v>
      </c>
    </row>
    <row r="159" spans="2:65" s="1" customFormat="1" ht="21.75" customHeight="1">
      <c r="B159" s="30"/>
      <c r="C159" s="125" t="s">
        <v>234</v>
      </c>
      <c r="D159" s="125" t="s">
        <v>120</v>
      </c>
      <c r="E159" s="126" t="s">
        <v>235</v>
      </c>
      <c r="F159" s="127" t="s">
        <v>236</v>
      </c>
      <c r="G159" s="128" t="s">
        <v>182</v>
      </c>
      <c r="H159" s="129">
        <v>1515.5</v>
      </c>
      <c r="I159" s="130"/>
      <c r="J159" s="131">
        <f>ROUND(I159*H159,2)</f>
        <v>0</v>
      </c>
      <c r="K159" s="127" t="s">
        <v>124</v>
      </c>
      <c r="L159" s="30"/>
      <c r="M159" s="132" t="s">
        <v>19</v>
      </c>
      <c r="N159" s="133" t="s">
        <v>42</v>
      </c>
      <c r="P159" s="134">
        <f>O159*H159</f>
        <v>0</v>
      </c>
      <c r="Q159" s="134">
        <v>0</v>
      </c>
      <c r="R159" s="134">
        <f>Q159*H159</f>
        <v>0</v>
      </c>
      <c r="S159" s="134">
        <v>0</v>
      </c>
      <c r="T159" s="135">
        <f>S159*H159</f>
        <v>0</v>
      </c>
      <c r="AR159" s="136" t="s">
        <v>125</v>
      </c>
      <c r="AT159" s="136" t="s">
        <v>120</v>
      </c>
      <c r="AU159" s="136" t="s">
        <v>82</v>
      </c>
      <c r="AY159" s="15" t="s">
        <v>118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5" t="s">
        <v>79</v>
      </c>
      <c r="BK159" s="137">
        <f>ROUND(I159*H159,2)</f>
        <v>0</v>
      </c>
      <c r="BL159" s="15" t="s">
        <v>125</v>
      </c>
      <c r="BM159" s="136" t="s">
        <v>237</v>
      </c>
    </row>
    <row r="160" spans="2:65" s="1" customFormat="1" ht="19.5">
      <c r="B160" s="30"/>
      <c r="D160" s="138" t="s">
        <v>127</v>
      </c>
      <c r="F160" s="139" t="s">
        <v>238</v>
      </c>
      <c r="I160" s="140"/>
      <c r="L160" s="30"/>
      <c r="M160" s="141"/>
      <c r="T160" s="49"/>
      <c r="AT160" s="15" t="s">
        <v>127</v>
      </c>
      <c r="AU160" s="15" t="s">
        <v>82</v>
      </c>
    </row>
    <row r="161" spans="2:65" s="1" customFormat="1" ht="11.25">
      <c r="B161" s="30"/>
      <c r="D161" s="142" t="s">
        <v>129</v>
      </c>
      <c r="F161" s="143" t="s">
        <v>239</v>
      </c>
      <c r="I161" s="140"/>
      <c r="L161" s="30"/>
      <c r="M161" s="141"/>
      <c r="T161" s="49"/>
      <c r="AT161" s="15" t="s">
        <v>129</v>
      </c>
      <c r="AU161" s="15" t="s">
        <v>82</v>
      </c>
    </row>
    <row r="162" spans="2:65" s="12" customFormat="1" ht="11.25">
      <c r="B162" s="144"/>
      <c r="D162" s="138" t="s">
        <v>131</v>
      </c>
      <c r="E162" s="145" t="s">
        <v>19</v>
      </c>
      <c r="F162" s="146" t="s">
        <v>240</v>
      </c>
      <c r="H162" s="147">
        <v>1515.5</v>
      </c>
      <c r="I162" s="148"/>
      <c r="L162" s="144"/>
      <c r="M162" s="149"/>
      <c r="T162" s="150"/>
      <c r="AT162" s="145" t="s">
        <v>131</v>
      </c>
      <c r="AU162" s="145" t="s">
        <v>82</v>
      </c>
      <c r="AV162" s="12" t="s">
        <v>82</v>
      </c>
      <c r="AW162" s="12" t="s">
        <v>33</v>
      </c>
      <c r="AX162" s="12" t="s">
        <v>79</v>
      </c>
      <c r="AY162" s="145" t="s">
        <v>118</v>
      </c>
    </row>
    <row r="163" spans="2:65" s="1" customFormat="1" ht="24.2" customHeight="1">
      <c r="B163" s="30"/>
      <c r="C163" s="125" t="s">
        <v>241</v>
      </c>
      <c r="D163" s="125" t="s">
        <v>120</v>
      </c>
      <c r="E163" s="126" t="s">
        <v>242</v>
      </c>
      <c r="F163" s="127" t="s">
        <v>243</v>
      </c>
      <c r="G163" s="128" t="s">
        <v>182</v>
      </c>
      <c r="H163" s="129">
        <v>19701.5</v>
      </c>
      <c r="I163" s="130"/>
      <c r="J163" s="131">
        <f>ROUND(I163*H163,2)</f>
        <v>0</v>
      </c>
      <c r="K163" s="127" t="s">
        <v>124</v>
      </c>
      <c r="L163" s="30"/>
      <c r="M163" s="132" t="s">
        <v>19</v>
      </c>
      <c r="N163" s="133" t="s">
        <v>42</v>
      </c>
      <c r="P163" s="134">
        <f>O163*H163</f>
        <v>0</v>
      </c>
      <c r="Q163" s="134">
        <v>0</v>
      </c>
      <c r="R163" s="134">
        <f>Q163*H163</f>
        <v>0</v>
      </c>
      <c r="S163" s="134">
        <v>0</v>
      </c>
      <c r="T163" s="135">
        <f>S163*H163</f>
        <v>0</v>
      </c>
      <c r="AR163" s="136" t="s">
        <v>125</v>
      </c>
      <c r="AT163" s="136" t="s">
        <v>120</v>
      </c>
      <c r="AU163" s="136" t="s">
        <v>82</v>
      </c>
      <c r="AY163" s="15" t="s">
        <v>118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5" t="s">
        <v>79</v>
      </c>
      <c r="BK163" s="137">
        <f>ROUND(I163*H163,2)</f>
        <v>0</v>
      </c>
      <c r="BL163" s="15" t="s">
        <v>125</v>
      </c>
      <c r="BM163" s="136" t="s">
        <v>244</v>
      </c>
    </row>
    <row r="164" spans="2:65" s="1" customFormat="1" ht="19.5">
      <c r="B164" s="30"/>
      <c r="D164" s="138" t="s">
        <v>127</v>
      </c>
      <c r="F164" s="139" t="s">
        <v>245</v>
      </c>
      <c r="I164" s="140"/>
      <c r="L164" s="30"/>
      <c r="M164" s="141"/>
      <c r="T164" s="49"/>
      <c r="AT164" s="15" t="s">
        <v>127</v>
      </c>
      <c r="AU164" s="15" t="s">
        <v>82</v>
      </c>
    </row>
    <row r="165" spans="2:65" s="1" customFormat="1" ht="11.25">
      <c r="B165" s="30"/>
      <c r="D165" s="142" t="s">
        <v>129</v>
      </c>
      <c r="F165" s="143" t="s">
        <v>246</v>
      </c>
      <c r="I165" s="140"/>
      <c r="L165" s="30"/>
      <c r="M165" s="141"/>
      <c r="T165" s="49"/>
      <c r="AT165" s="15" t="s">
        <v>129</v>
      </c>
      <c r="AU165" s="15" t="s">
        <v>82</v>
      </c>
    </row>
    <row r="166" spans="2:65" s="12" customFormat="1" ht="11.25">
      <c r="B166" s="144"/>
      <c r="D166" s="138" t="s">
        <v>131</v>
      </c>
      <c r="E166" s="145" t="s">
        <v>19</v>
      </c>
      <c r="F166" s="146" t="s">
        <v>247</v>
      </c>
      <c r="H166" s="147">
        <v>19701.5</v>
      </c>
      <c r="I166" s="148"/>
      <c r="L166" s="144"/>
      <c r="M166" s="149"/>
      <c r="T166" s="150"/>
      <c r="AT166" s="145" t="s">
        <v>131</v>
      </c>
      <c r="AU166" s="145" t="s">
        <v>82</v>
      </c>
      <c r="AV166" s="12" t="s">
        <v>82</v>
      </c>
      <c r="AW166" s="12" t="s">
        <v>33</v>
      </c>
      <c r="AX166" s="12" t="s">
        <v>79</v>
      </c>
      <c r="AY166" s="145" t="s">
        <v>118</v>
      </c>
    </row>
    <row r="167" spans="2:65" s="1" customFormat="1" ht="16.5" customHeight="1">
      <c r="B167" s="30"/>
      <c r="C167" s="125" t="s">
        <v>248</v>
      </c>
      <c r="D167" s="125" t="s">
        <v>120</v>
      </c>
      <c r="E167" s="126" t="s">
        <v>249</v>
      </c>
      <c r="F167" s="127" t="s">
        <v>250</v>
      </c>
      <c r="G167" s="128" t="s">
        <v>182</v>
      </c>
      <c r="H167" s="129">
        <v>14.2</v>
      </c>
      <c r="I167" s="130"/>
      <c r="J167" s="131">
        <f>ROUND(I167*H167,2)</f>
        <v>0</v>
      </c>
      <c r="K167" s="127" t="s">
        <v>124</v>
      </c>
      <c r="L167" s="30"/>
      <c r="M167" s="132" t="s">
        <v>19</v>
      </c>
      <c r="N167" s="133" t="s">
        <v>42</v>
      </c>
      <c r="P167" s="134">
        <f>O167*H167</f>
        <v>0</v>
      </c>
      <c r="Q167" s="134">
        <v>0</v>
      </c>
      <c r="R167" s="134">
        <f>Q167*H167</f>
        <v>0</v>
      </c>
      <c r="S167" s="134">
        <v>0</v>
      </c>
      <c r="T167" s="135">
        <f>S167*H167</f>
        <v>0</v>
      </c>
      <c r="AR167" s="136" t="s">
        <v>125</v>
      </c>
      <c r="AT167" s="136" t="s">
        <v>120</v>
      </c>
      <c r="AU167" s="136" t="s">
        <v>82</v>
      </c>
      <c r="AY167" s="15" t="s">
        <v>118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5" t="s">
        <v>79</v>
      </c>
      <c r="BK167" s="137">
        <f>ROUND(I167*H167,2)</f>
        <v>0</v>
      </c>
      <c r="BL167" s="15" t="s">
        <v>125</v>
      </c>
      <c r="BM167" s="136" t="s">
        <v>251</v>
      </c>
    </row>
    <row r="168" spans="2:65" s="1" customFormat="1" ht="19.5">
      <c r="B168" s="30"/>
      <c r="D168" s="138" t="s">
        <v>127</v>
      </c>
      <c r="F168" s="139" t="s">
        <v>252</v>
      </c>
      <c r="I168" s="140"/>
      <c r="L168" s="30"/>
      <c r="M168" s="141"/>
      <c r="T168" s="49"/>
      <c r="AT168" s="15" t="s">
        <v>127</v>
      </c>
      <c r="AU168" s="15" t="s">
        <v>82</v>
      </c>
    </row>
    <row r="169" spans="2:65" s="1" customFormat="1" ht="11.25">
      <c r="B169" s="30"/>
      <c r="D169" s="142" t="s">
        <v>129</v>
      </c>
      <c r="F169" s="143" t="s">
        <v>253</v>
      </c>
      <c r="I169" s="140"/>
      <c r="L169" s="30"/>
      <c r="M169" s="141"/>
      <c r="T169" s="49"/>
      <c r="AT169" s="15" t="s">
        <v>129</v>
      </c>
      <c r="AU169" s="15" t="s">
        <v>82</v>
      </c>
    </row>
    <row r="170" spans="2:65" s="12" customFormat="1" ht="11.25">
      <c r="B170" s="144"/>
      <c r="D170" s="138" t="s">
        <v>131</v>
      </c>
      <c r="E170" s="145" t="s">
        <v>19</v>
      </c>
      <c r="F170" s="146" t="s">
        <v>254</v>
      </c>
      <c r="H170" s="147">
        <v>14.2</v>
      </c>
      <c r="I170" s="148"/>
      <c r="L170" s="144"/>
      <c r="M170" s="149"/>
      <c r="T170" s="150"/>
      <c r="AT170" s="145" t="s">
        <v>131</v>
      </c>
      <c r="AU170" s="145" t="s">
        <v>82</v>
      </c>
      <c r="AV170" s="12" t="s">
        <v>82</v>
      </c>
      <c r="AW170" s="12" t="s">
        <v>33</v>
      </c>
      <c r="AX170" s="12" t="s">
        <v>79</v>
      </c>
      <c r="AY170" s="145" t="s">
        <v>118</v>
      </c>
    </row>
    <row r="171" spans="2:65" s="1" customFormat="1" ht="16.5" customHeight="1">
      <c r="B171" s="30"/>
      <c r="C171" s="125" t="s">
        <v>255</v>
      </c>
      <c r="D171" s="125" t="s">
        <v>120</v>
      </c>
      <c r="E171" s="126" t="s">
        <v>256</v>
      </c>
      <c r="F171" s="127" t="s">
        <v>257</v>
      </c>
      <c r="G171" s="128" t="s">
        <v>182</v>
      </c>
      <c r="H171" s="129">
        <v>24.7</v>
      </c>
      <c r="I171" s="130"/>
      <c r="J171" s="131">
        <f>ROUND(I171*H171,2)</f>
        <v>0</v>
      </c>
      <c r="K171" s="127" t="s">
        <v>124</v>
      </c>
      <c r="L171" s="30"/>
      <c r="M171" s="132" t="s">
        <v>19</v>
      </c>
      <c r="N171" s="133" t="s">
        <v>42</v>
      </c>
      <c r="P171" s="134">
        <f>O171*H171</f>
        <v>0</v>
      </c>
      <c r="Q171" s="134">
        <v>0</v>
      </c>
      <c r="R171" s="134">
        <f>Q171*H171</f>
        <v>0</v>
      </c>
      <c r="S171" s="134">
        <v>0</v>
      </c>
      <c r="T171" s="135">
        <f>S171*H171</f>
        <v>0</v>
      </c>
      <c r="AR171" s="136" t="s">
        <v>125</v>
      </c>
      <c r="AT171" s="136" t="s">
        <v>120</v>
      </c>
      <c r="AU171" s="136" t="s">
        <v>82</v>
      </c>
      <c r="AY171" s="15" t="s">
        <v>118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5" t="s">
        <v>79</v>
      </c>
      <c r="BK171" s="137">
        <f>ROUND(I171*H171,2)</f>
        <v>0</v>
      </c>
      <c r="BL171" s="15" t="s">
        <v>125</v>
      </c>
      <c r="BM171" s="136" t="s">
        <v>258</v>
      </c>
    </row>
    <row r="172" spans="2:65" s="1" customFormat="1" ht="19.5">
      <c r="B172" s="30"/>
      <c r="D172" s="138" t="s">
        <v>127</v>
      </c>
      <c r="F172" s="139" t="s">
        <v>259</v>
      </c>
      <c r="I172" s="140"/>
      <c r="L172" s="30"/>
      <c r="M172" s="141"/>
      <c r="T172" s="49"/>
      <c r="AT172" s="15" t="s">
        <v>127</v>
      </c>
      <c r="AU172" s="15" t="s">
        <v>82</v>
      </c>
    </row>
    <row r="173" spans="2:65" s="1" customFormat="1" ht="11.25">
      <c r="B173" s="30"/>
      <c r="D173" s="142" t="s">
        <v>129</v>
      </c>
      <c r="F173" s="143" t="s">
        <v>260</v>
      </c>
      <c r="I173" s="140"/>
      <c r="L173" s="30"/>
      <c r="M173" s="141"/>
      <c r="T173" s="49"/>
      <c r="AT173" s="15" t="s">
        <v>129</v>
      </c>
      <c r="AU173" s="15" t="s">
        <v>82</v>
      </c>
    </row>
    <row r="174" spans="2:65" s="12" customFormat="1" ht="11.25">
      <c r="B174" s="144"/>
      <c r="D174" s="138" t="s">
        <v>131</v>
      </c>
      <c r="E174" s="145" t="s">
        <v>19</v>
      </c>
      <c r="F174" s="146" t="s">
        <v>261</v>
      </c>
      <c r="H174" s="147">
        <v>24.7</v>
      </c>
      <c r="I174" s="148"/>
      <c r="L174" s="144"/>
      <c r="M174" s="149"/>
      <c r="T174" s="150"/>
      <c r="AT174" s="145" t="s">
        <v>131</v>
      </c>
      <c r="AU174" s="145" t="s">
        <v>82</v>
      </c>
      <c r="AV174" s="12" t="s">
        <v>82</v>
      </c>
      <c r="AW174" s="12" t="s">
        <v>33</v>
      </c>
      <c r="AX174" s="12" t="s">
        <v>79</v>
      </c>
      <c r="AY174" s="145" t="s">
        <v>118</v>
      </c>
    </row>
    <row r="175" spans="2:65" s="1" customFormat="1" ht="16.5" customHeight="1">
      <c r="B175" s="30"/>
      <c r="C175" s="152" t="s">
        <v>262</v>
      </c>
      <c r="D175" s="152" t="s">
        <v>263</v>
      </c>
      <c r="E175" s="153" t="s">
        <v>264</v>
      </c>
      <c r="F175" s="154" t="s">
        <v>265</v>
      </c>
      <c r="G175" s="155" t="s">
        <v>266</v>
      </c>
      <c r="H175" s="156">
        <v>42.41</v>
      </c>
      <c r="I175" s="157"/>
      <c r="J175" s="158">
        <f>ROUND(I175*H175,2)</f>
        <v>0</v>
      </c>
      <c r="K175" s="154" t="s">
        <v>124</v>
      </c>
      <c r="L175" s="159"/>
      <c r="M175" s="160" t="s">
        <v>19</v>
      </c>
      <c r="N175" s="161" t="s">
        <v>42</v>
      </c>
      <c r="P175" s="134">
        <f>O175*H175</f>
        <v>0</v>
      </c>
      <c r="Q175" s="134">
        <v>1</v>
      </c>
      <c r="R175" s="134">
        <f>Q175*H175</f>
        <v>42.41</v>
      </c>
      <c r="S175" s="134">
        <v>0</v>
      </c>
      <c r="T175" s="135">
        <f>S175*H175</f>
        <v>0</v>
      </c>
      <c r="AR175" s="136" t="s">
        <v>172</v>
      </c>
      <c r="AT175" s="136" t="s">
        <v>263</v>
      </c>
      <c r="AU175" s="136" t="s">
        <v>82</v>
      </c>
      <c r="AY175" s="15" t="s">
        <v>118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5" t="s">
        <v>79</v>
      </c>
      <c r="BK175" s="137">
        <f>ROUND(I175*H175,2)</f>
        <v>0</v>
      </c>
      <c r="BL175" s="15" t="s">
        <v>125</v>
      </c>
      <c r="BM175" s="136" t="s">
        <v>267</v>
      </c>
    </row>
    <row r="176" spans="2:65" s="1" customFormat="1" ht="11.25">
      <c r="B176" s="30"/>
      <c r="D176" s="138" t="s">
        <v>127</v>
      </c>
      <c r="F176" s="139" t="s">
        <v>265</v>
      </c>
      <c r="I176" s="140"/>
      <c r="L176" s="30"/>
      <c r="M176" s="141"/>
      <c r="T176" s="49"/>
      <c r="AT176" s="15" t="s">
        <v>127</v>
      </c>
      <c r="AU176" s="15" t="s">
        <v>82</v>
      </c>
    </row>
    <row r="177" spans="2:65" s="12" customFormat="1" ht="11.25">
      <c r="B177" s="144"/>
      <c r="D177" s="138" t="s">
        <v>131</v>
      </c>
      <c r="E177" s="145" t="s">
        <v>19</v>
      </c>
      <c r="F177" s="146" t="s">
        <v>268</v>
      </c>
      <c r="H177" s="147">
        <v>42.41</v>
      </c>
      <c r="I177" s="148"/>
      <c r="L177" s="144"/>
      <c r="M177" s="149"/>
      <c r="T177" s="150"/>
      <c r="AT177" s="145" t="s">
        <v>131</v>
      </c>
      <c r="AU177" s="145" t="s">
        <v>82</v>
      </c>
      <c r="AV177" s="12" t="s">
        <v>82</v>
      </c>
      <c r="AW177" s="12" t="s">
        <v>33</v>
      </c>
      <c r="AX177" s="12" t="s">
        <v>79</v>
      </c>
      <c r="AY177" s="145" t="s">
        <v>118</v>
      </c>
    </row>
    <row r="178" spans="2:65" s="1" customFormat="1" ht="16.5" customHeight="1">
      <c r="B178" s="30"/>
      <c r="C178" s="125" t="s">
        <v>7</v>
      </c>
      <c r="D178" s="125" t="s">
        <v>120</v>
      </c>
      <c r="E178" s="126" t="s">
        <v>269</v>
      </c>
      <c r="F178" s="127" t="s">
        <v>270</v>
      </c>
      <c r="G178" s="128" t="s">
        <v>182</v>
      </c>
      <c r="H178" s="129">
        <v>123.3</v>
      </c>
      <c r="I178" s="130"/>
      <c r="J178" s="131">
        <f>ROUND(I178*H178,2)</f>
        <v>0</v>
      </c>
      <c r="K178" s="127" t="s">
        <v>124</v>
      </c>
      <c r="L178" s="30"/>
      <c r="M178" s="132" t="s">
        <v>19</v>
      </c>
      <c r="N178" s="133" t="s">
        <v>42</v>
      </c>
      <c r="P178" s="134">
        <f>O178*H178</f>
        <v>0</v>
      </c>
      <c r="Q178" s="134">
        <v>0</v>
      </c>
      <c r="R178" s="134">
        <f>Q178*H178</f>
        <v>0</v>
      </c>
      <c r="S178" s="134">
        <v>0</v>
      </c>
      <c r="T178" s="135">
        <f>S178*H178</f>
        <v>0</v>
      </c>
      <c r="AR178" s="136" t="s">
        <v>125</v>
      </c>
      <c r="AT178" s="136" t="s">
        <v>120</v>
      </c>
      <c r="AU178" s="136" t="s">
        <v>82</v>
      </c>
      <c r="AY178" s="15" t="s">
        <v>118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5" t="s">
        <v>79</v>
      </c>
      <c r="BK178" s="137">
        <f>ROUND(I178*H178,2)</f>
        <v>0</v>
      </c>
      <c r="BL178" s="15" t="s">
        <v>125</v>
      </c>
      <c r="BM178" s="136" t="s">
        <v>271</v>
      </c>
    </row>
    <row r="179" spans="2:65" s="1" customFormat="1" ht="19.5">
      <c r="B179" s="30"/>
      <c r="D179" s="138" t="s">
        <v>127</v>
      </c>
      <c r="F179" s="139" t="s">
        <v>272</v>
      </c>
      <c r="I179" s="140"/>
      <c r="L179" s="30"/>
      <c r="M179" s="141"/>
      <c r="T179" s="49"/>
      <c r="AT179" s="15" t="s">
        <v>127</v>
      </c>
      <c r="AU179" s="15" t="s">
        <v>82</v>
      </c>
    </row>
    <row r="180" spans="2:65" s="1" customFormat="1" ht="11.25">
      <c r="B180" s="30"/>
      <c r="D180" s="142" t="s">
        <v>129</v>
      </c>
      <c r="F180" s="143" t="s">
        <v>273</v>
      </c>
      <c r="I180" s="140"/>
      <c r="L180" s="30"/>
      <c r="M180" s="141"/>
      <c r="T180" s="49"/>
      <c r="AT180" s="15" t="s">
        <v>129</v>
      </c>
      <c r="AU180" s="15" t="s">
        <v>82</v>
      </c>
    </row>
    <row r="181" spans="2:65" s="12" customFormat="1" ht="11.25">
      <c r="B181" s="144"/>
      <c r="D181" s="138" t="s">
        <v>131</v>
      </c>
      <c r="E181" s="145" t="s">
        <v>19</v>
      </c>
      <c r="F181" s="146" t="s">
        <v>274</v>
      </c>
      <c r="H181" s="147">
        <v>123.3</v>
      </c>
      <c r="I181" s="148"/>
      <c r="L181" s="144"/>
      <c r="M181" s="149"/>
      <c r="T181" s="150"/>
      <c r="AT181" s="145" t="s">
        <v>131</v>
      </c>
      <c r="AU181" s="145" t="s">
        <v>82</v>
      </c>
      <c r="AV181" s="12" t="s">
        <v>82</v>
      </c>
      <c r="AW181" s="12" t="s">
        <v>33</v>
      </c>
      <c r="AX181" s="12" t="s">
        <v>79</v>
      </c>
      <c r="AY181" s="145" t="s">
        <v>118</v>
      </c>
    </row>
    <row r="182" spans="2:65" s="1" customFormat="1" ht="16.5" customHeight="1">
      <c r="B182" s="30"/>
      <c r="C182" s="152" t="s">
        <v>275</v>
      </c>
      <c r="D182" s="152" t="s">
        <v>263</v>
      </c>
      <c r="E182" s="153" t="s">
        <v>276</v>
      </c>
      <c r="F182" s="154" t="s">
        <v>277</v>
      </c>
      <c r="G182" s="155" t="s">
        <v>266</v>
      </c>
      <c r="H182" s="156">
        <v>249.066</v>
      </c>
      <c r="I182" s="157"/>
      <c r="J182" s="158">
        <f>ROUND(I182*H182,2)</f>
        <v>0</v>
      </c>
      <c r="K182" s="154" t="s">
        <v>124</v>
      </c>
      <c r="L182" s="159"/>
      <c r="M182" s="160" t="s">
        <v>19</v>
      </c>
      <c r="N182" s="161" t="s">
        <v>42</v>
      </c>
      <c r="P182" s="134">
        <f>O182*H182</f>
        <v>0</v>
      </c>
      <c r="Q182" s="134">
        <v>1</v>
      </c>
      <c r="R182" s="134">
        <f>Q182*H182</f>
        <v>249.066</v>
      </c>
      <c r="S182" s="134">
        <v>0</v>
      </c>
      <c r="T182" s="135">
        <f>S182*H182</f>
        <v>0</v>
      </c>
      <c r="AR182" s="136" t="s">
        <v>172</v>
      </c>
      <c r="AT182" s="136" t="s">
        <v>263</v>
      </c>
      <c r="AU182" s="136" t="s">
        <v>82</v>
      </c>
      <c r="AY182" s="15" t="s">
        <v>118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5" t="s">
        <v>79</v>
      </c>
      <c r="BK182" s="137">
        <f>ROUND(I182*H182,2)</f>
        <v>0</v>
      </c>
      <c r="BL182" s="15" t="s">
        <v>125</v>
      </c>
      <c r="BM182" s="136" t="s">
        <v>278</v>
      </c>
    </row>
    <row r="183" spans="2:65" s="1" customFormat="1" ht="11.25">
      <c r="B183" s="30"/>
      <c r="D183" s="138" t="s">
        <v>127</v>
      </c>
      <c r="F183" s="139" t="s">
        <v>277</v>
      </c>
      <c r="I183" s="140"/>
      <c r="L183" s="30"/>
      <c r="M183" s="141"/>
      <c r="T183" s="49"/>
      <c r="AT183" s="15" t="s">
        <v>127</v>
      </c>
      <c r="AU183" s="15" t="s">
        <v>82</v>
      </c>
    </row>
    <row r="184" spans="2:65" s="12" customFormat="1" ht="11.25">
      <c r="B184" s="144"/>
      <c r="D184" s="138" t="s">
        <v>131</v>
      </c>
      <c r="E184" s="145" t="s">
        <v>19</v>
      </c>
      <c r="F184" s="146" t="s">
        <v>279</v>
      </c>
      <c r="H184" s="147">
        <v>249.066</v>
      </c>
      <c r="I184" s="148"/>
      <c r="L184" s="144"/>
      <c r="M184" s="149"/>
      <c r="T184" s="150"/>
      <c r="AT184" s="145" t="s">
        <v>131</v>
      </c>
      <c r="AU184" s="145" t="s">
        <v>82</v>
      </c>
      <c r="AV184" s="12" t="s">
        <v>82</v>
      </c>
      <c r="AW184" s="12" t="s">
        <v>33</v>
      </c>
      <c r="AX184" s="12" t="s">
        <v>79</v>
      </c>
      <c r="AY184" s="145" t="s">
        <v>118</v>
      </c>
    </row>
    <row r="185" spans="2:65" s="1" customFormat="1" ht="16.5" customHeight="1">
      <c r="B185" s="30"/>
      <c r="C185" s="125" t="s">
        <v>280</v>
      </c>
      <c r="D185" s="125" t="s">
        <v>120</v>
      </c>
      <c r="E185" s="126" t="s">
        <v>281</v>
      </c>
      <c r="F185" s="127" t="s">
        <v>282</v>
      </c>
      <c r="G185" s="128" t="s">
        <v>182</v>
      </c>
      <c r="H185" s="129">
        <v>168.72900000000001</v>
      </c>
      <c r="I185" s="130"/>
      <c r="J185" s="131">
        <f>ROUND(I185*H185,2)</f>
        <v>0</v>
      </c>
      <c r="K185" s="127" t="s">
        <v>124</v>
      </c>
      <c r="L185" s="30"/>
      <c r="M185" s="132" t="s">
        <v>19</v>
      </c>
      <c r="N185" s="133" t="s">
        <v>42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125</v>
      </c>
      <c r="AT185" s="136" t="s">
        <v>120</v>
      </c>
      <c r="AU185" s="136" t="s">
        <v>82</v>
      </c>
      <c r="AY185" s="15" t="s">
        <v>118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5" t="s">
        <v>79</v>
      </c>
      <c r="BK185" s="137">
        <f>ROUND(I185*H185,2)</f>
        <v>0</v>
      </c>
      <c r="BL185" s="15" t="s">
        <v>125</v>
      </c>
      <c r="BM185" s="136" t="s">
        <v>283</v>
      </c>
    </row>
    <row r="186" spans="2:65" s="1" customFormat="1" ht="19.5">
      <c r="B186" s="30"/>
      <c r="D186" s="138" t="s">
        <v>127</v>
      </c>
      <c r="F186" s="139" t="s">
        <v>284</v>
      </c>
      <c r="I186" s="140"/>
      <c r="L186" s="30"/>
      <c r="M186" s="141"/>
      <c r="T186" s="49"/>
      <c r="AT186" s="15" t="s">
        <v>127</v>
      </c>
      <c r="AU186" s="15" t="s">
        <v>82</v>
      </c>
    </row>
    <row r="187" spans="2:65" s="1" customFormat="1" ht="11.25">
      <c r="B187" s="30"/>
      <c r="D187" s="142" t="s">
        <v>129</v>
      </c>
      <c r="F187" s="143" t="s">
        <v>285</v>
      </c>
      <c r="I187" s="140"/>
      <c r="L187" s="30"/>
      <c r="M187" s="141"/>
      <c r="T187" s="49"/>
      <c r="AT187" s="15" t="s">
        <v>129</v>
      </c>
      <c r="AU187" s="15" t="s">
        <v>82</v>
      </c>
    </row>
    <row r="188" spans="2:65" s="12" customFormat="1" ht="11.25">
      <c r="B188" s="144"/>
      <c r="D188" s="138" t="s">
        <v>131</v>
      </c>
      <c r="E188" s="145" t="s">
        <v>19</v>
      </c>
      <c r="F188" s="146" t="s">
        <v>286</v>
      </c>
      <c r="H188" s="147">
        <v>147</v>
      </c>
      <c r="I188" s="148"/>
      <c r="L188" s="144"/>
      <c r="M188" s="149"/>
      <c r="T188" s="150"/>
      <c r="AT188" s="145" t="s">
        <v>131</v>
      </c>
      <c r="AU188" s="145" t="s">
        <v>82</v>
      </c>
      <c r="AV188" s="12" t="s">
        <v>82</v>
      </c>
      <c r="AW188" s="12" t="s">
        <v>33</v>
      </c>
      <c r="AX188" s="12" t="s">
        <v>71</v>
      </c>
      <c r="AY188" s="145" t="s">
        <v>118</v>
      </c>
    </row>
    <row r="189" spans="2:65" s="12" customFormat="1" ht="11.25">
      <c r="B189" s="144"/>
      <c r="D189" s="138" t="s">
        <v>131</v>
      </c>
      <c r="E189" s="145" t="s">
        <v>19</v>
      </c>
      <c r="F189" s="146" t="s">
        <v>287</v>
      </c>
      <c r="H189" s="147">
        <v>17.7</v>
      </c>
      <c r="I189" s="148"/>
      <c r="L189" s="144"/>
      <c r="M189" s="149"/>
      <c r="T189" s="150"/>
      <c r="AT189" s="145" t="s">
        <v>131</v>
      </c>
      <c r="AU189" s="145" t="s">
        <v>82</v>
      </c>
      <c r="AV189" s="12" t="s">
        <v>82</v>
      </c>
      <c r="AW189" s="12" t="s">
        <v>33</v>
      </c>
      <c r="AX189" s="12" t="s">
        <v>71</v>
      </c>
      <c r="AY189" s="145" t="s">
        <v>118</v>
      </c>
    </row>
    <row r="190" spans="2:65" s="12" customFormat="1" ht="11.25">
      <c r="B190" s="144"/>
      <c r="D190" s="138" t="s">
        <v>131</v>
      </c>
      <c r="E190" s="145" t="s">
        <v>19</v>
      </c>
      <c r="F190" s="146" t="s">
        <v>288</v>
      </c>
      <c r="H190" s="147">
        <v>2.21</v>
      </c>
      <c r="I190" s="148"/>
      <c r="L190" s="144"/>
      <c r="M190" s="149"/>
      <c r="T190" s="150"/>
      <c r="AT190" s="145" t="s">
        <v>131</v>
      </c>
      <c r="AU190" s="145" t="s">
        <v>82</v>
      </c>
      <c r="AV190" s="12" t="s">
        <v>82</v>
      </c>
      <c r="AW190" s="12" t="s">
        <v>33</v>
      </c>
      <c r="AX190" s="12" t="s">
        <v>71</v>
      </c>
      <c r="AY190" s="145" t="s">
        <v>118</v>
      </c>
    </row>
    <row r="191" spans="2:65" s="12" customFormat="1" ht="11.25">
      <c r="B191" s="144"/>
      <c r="D191" s="138" t="s">
        <v>131</v>
      </c>
      <c r="E191" s="145" t="s">
        <v>19</v>
      </c>
      <c r="F191" s="146" t="s">
        <v>289</v>
      </c>
      <c r="H191" s="147">
        <v>1.819</v>
      </c>
      <c r="I191" s="148"/>
      <c r="L191" s="144"/>
      <c r="M191" s="149"/>
      <c r="T191" s="150"/>
      <c r="AT191" s="145" t="s">
        <v>131</v>
      </c>
      <c r="AU191" s="145" t="s">
        <v>82</v>
      </c>
      <c r="AV191" s="12" t="s">
        <v>82</v>
      </c>
      <c r="AW191" s="12" t="s">
        <v>33</v>
      </c>
      <c r="AX191" s="12" t="s">
        <v>71</v>
      </c>
      <c r="AY191" s="145" t="s">
        <v>118</v>
      </c>
    </row>
    <row r="192" spans="2:65" s="1" customFormat="1" ht="16.5" customHeight="1">
      <c r="B192" s="30"/>
      <c r="C192" s="125" t="s">
        <v>290</v>
      </c>
      <c r="D192" s="125" t="s">
        <v>120</v>
      </c>
      <c r="E192" s="126" t="s">
        <v>291</v>
      </c>
      <c r="F192" s="127" t="s">
        <v>292</v>
      </c>
      <c r="G192" s="128" t="s">
        <v>266</v>
      </c>
      <c r="H192" s="129">
        <v>2727.9</v>
      </c>
      <c r="I192" s="130"/>
      <c r="J192" s="131">
        <f>ROUND(I192*H192,2)</f>
        <v>0</v>
      </c>
      <c r="K192" s="127" t="s">
        <v>124</v>
      </c>
      <c r="L192" s="30"/>
      <c r="M192" s="132" t="s">
        <v>19</v>
      </c>
      <c r="N192" s="133" t="s">
        <v>42</v>
      </c>
      <c r="P192" s="134">
        <f>O192*H192</f>
        <v>0</v>
      </c>
      <c r="Q192" s="134">
        <v>0</v>
      </c>
      <c r="R192" s="134">
        <f>Q192*H192</f>
        <v>0</v>
      </c>
      <c r="S192" s="134">
        <v>0</v>
      </c>
      <c r="T192" s="135">
        <f>S192*H192</f>
        <v>0</v>
      </c>
      <c r="AR192" s="136" t="s">
        <v>125</v>
      </c>
      <c r="AT192" s="136" t="s">
        <v>120</v>
      </c>
      <c r="AU192" s="136" t="s">
        <v>82</v>
      </c>
      <c r="AY192" s="15" t="s">
        <v>118</v>
      </c>
      <c r="BE192" s="137">
        <f>IF(N192="základní",J192,0)</f>
        <v>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5" t="s">
        <v>79</v>
      </c>
      <c r="BK192" s="137">
        <f>ROUND(I192*H192,2)</f>
        <v>0</v>
      </c>
      <c r="BL192" s="15" t="s">
        <v>125</v>
      </c>
      <c r="BM192" s="136" t="s">
        <v>293</v>
      </c>
    </row>
    <row r="193" spans="2:65" s="1" customFormat="1" ht="19.5">
      <c r="B193" s="30"/>
      <c r="D193" s="138" t="s">
        <v>127</v>
      </c>
      <c r="F193" s="139" t="s">
        <v>294</v>
      </c>
      <c r="I193" s="140"/>
      <c r="L193" s="30"/>
      <c r="M193" s="141"/>
      <c r="T193" s="49"/>
      <c r="AT193" s="15" t="s">
        <v>127</v>
      </c>
      <c r="AU193" s="15" t="s">
        <v>82</v>
      </c>
    </row>
    <row r="194" spans="2:65" s="1" customFormat="1" ht="11.25">
      <c r="B194" s="30"/>
      <c r="D194" s="142" t="s">
        <v>129</v>
      </c>
      <c r="F194" s="143" t="s">
        <v>295</v>
      </c>
      <c r="I194" s="140"/>
      <c r="L194" s="30"/>
      <c r="M194" s="141"/>
      <c r="T194" s="49"/>
      <c r="AT194" s="15" t="s">
        <v>129</v>
      </c>
      <c r="AU194" s="15" t="s">
        <v>82</v>
      </c>
    </row>
    <row r="195" spans="2:65" s="12" customFormat="1" ht="11.25">
      <c r="B195" s="144"/>
      <c r="D195" s="138" t="s">
        <v>131</v>
      </c>
      <c r="E195" s="145" t="s">
        <v>19</v>
      </c>
      <c r="F195" s="146" t="s">
        <v>296</v>
      </c>
      <c r="H195" s="147">
        <v>2727.9</v>
      </c>
      <c r="I195" s="148"/>
      <c r="L195" s="144"/>
      <c r="M195" s="149"/>
      <c r="T195" s="150"/>
      <c r="AT195" s="145" t="s">
        <v>131</v>
      </c>
      <c r="AU195" s="145" t="s">
        <v>82</v>
      </c>
      <c r="AV195" s="12" t="s">
        <v>82</v>
      </c>
      <c r="AW195" s="12" t="s">
        <v>33</v>
      </c>
      <c r="AX195" s="12" t="s">
        <v>79</v>
      </c>
      <c r="AY195" s="145" t="s">
        <v>118</v>
      </c>
    </row>
    <row r="196" spans="2:65" s="1" customFormat="1" ht="16.5" customHeight="1">
      <c r="B196" s="30"/>
      <c r="C196" s="125" t="s">
        <v>297</v>
      </c>
      <c r="D196" s="125" t="s">
        <v>120</v>
      </c>
      <c r="E196" s="126" t="s">
        <v>298</v>
      </c>
      <c r="F196" s="127" t="s">
        <v>299</v>
      </c>
      <c r="G196" s="128" t="s">
        <v>182</v>
      </c>
      <c r="H196" s="129">
        <v>1515.5</v>
      </c>
      <c r="I196" s="130"/>
      <c r="J196" s="131">
        <f>ROUND(I196*H196,2)</f>
        <v>0</v>
      </c>
      <c r="K196" s="127" t="s">
        <v>124</v>
      </c>
      <c r="L196" s="30"/>
      <c r="M196" s="132" t="s">
        <v>19</v>
      </c>
      <c r="N196" s="133" t="s">
        <v>42</v>
      </c>
      <c r="P196" s="134">
        <f>O196*H196</f>
        <v>0</v>
      </c>
      <c r="Q196" s="134">
        <v>0</v>
      </c>
      <c r="R196" s="134">
        <f>Q196*H196</f>
        <v>0</v>
      </c>
      <c r="S196" s="134">
        <v>0</v>
      </c>
      <c r="T196" s="135">
        <f>S196*H196</f>
        <v>0</v>
      </c>
      <c r="AR196" s="136" t="s">
        <v>125</v>
      </c>
      <c r="AT196" s="136" t="s">
        <v>120</v>
      </c>
      <c r="AU196" s="136" t="s">
        <v>82</v>
      </c>
      <c r="AY196" s="15" t="s">
        <v>118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5" t="s">
        <v>79</v>
      </c>
      <c r="BK196" s="137">
        <f>ROUND(I196*H196,2)</f>
        <v>0</v>
      </c>
      <c r="BL196" s="15" t="s">
        <v>125</v>
      </c>
      <c r="BM196" s="136" t="s">
        <v>300</v>
      </c>
    </row>
    <row r="197" spans="2:65" s="1" customFormat="1" ht="11.25">
      <c r="B197" s="30"/>
      <c r="D197" s="138" t="s">
        <v>127</v>
      </c>
      <c r="F197" s="139" t="s">
        <v>301</v>
      </c>
      <c r="I197" s="140"/>
      <c r="L197" s="30"/>
      <c r="M197" s="141"/>
      <c r="T197" s="49"/>
      <c r="AT197" s="15" t="s">
        <v>127</v>
      </c>
      <c r="AU197" s="15" t="s">
        <v>82</v>
      </c>
    </row>
    <row r="198" spans="2:65" s="1" customFormat="1" ht="11.25">
      <c r="B198" s="30"/>
      <c r="D198" s="142" t="s">
        <v>129</v>
      </c>
      <c r="F198" s="143" t="s">
        <v>302</v>
      </c>
      <c r="I198" s="140"/>
      <c r="L198" s="30"/>
      <c r="M198" s="141"/>
      <c r="T198" s="49"/>
      <c r="AT198" s="15" t="s">
        <v>129</v>
      </c>
      <c r="AU198" s="15" t="s">
        <v>82</v>
      </c>
    </row>
    <row r="199" spans="2:65" s="12" customFormat="1" ht="11.25">
      <c r="B199" s="144"/>
      <c r="D199" s="138" t="s">
        <v>131</v>
      </c>
      <c r="E199" s="145" t="s">
        <v>19</v>
      </c>
      <c r="F199" s="146" t="s">
        <v>303</v>
      </c>
      <c r="H199" s="147">
        <v>1515.5</v>
      </c>
      <c r="I199" s="148"/>
      <c r="L199" s="144"/>
      <c r="M199" s="149"/>
      <c r="T199" s="150"/>
      <c r="AT199" s="145" t="s">
        <v>131</v>
      </c>
      <c r="AU199" s="145" t="s">
        <v>82</v>
      </c>
      <c r="AV199" s="12" t="s">
        <v>82</v>
      </c>
      <c r="AW199" s="12" t="s">
        <v>33</v>
      </c>
      <c r="AX199" s="12" t="s">
        <v>79</v>
      </c>
      <c r="AY199" s="145" t="s">
        <v>118</v>
      </c>
    </row>
    <row r="200" spans="2:65" s="1" customFormat="1" ht="16.5" customHeight="1">
      <c r="B200" s="30"/>
      <c r="C200" s="125" t="s">
        <v>304</v>
      </c>
      <c r="D200" s="125" t="s">
        <v>120</v>
      </c>
      <c r="E200" s="126" t="s">
        <v>305</v>
      </c>
      <c r="F200" s="127" t="s">
        <v>306</v>
      </c>
      <c r="G200" s="128" t="s">
        <v>182</v>
      </c>
      <c r="H200" s="129">
        <v>34.585000000000001</v>
      </c>
      <c r="I200" s="130"/>
      <c r="J200" s="131">
        <f>ROUND(I200*H200,2)</f>
        <v>0</v>
      </c>
      <c r="K200" s="127" t="s">
        <v>124</v>
      </c>
      <c r="L200" s="30"/>
      <c r="M200" s="132" t="s">
        <v>19</v>
      </c>
      <c r="N200" s="133" t="s">
        <v>42</v>
      </c>
      <c r="P200" s="134">
        <f>O200*H200</f>
        <v>0</v>
      </c>
      <c r="Q200" s="134">
        <v>0</v>
      </c>
      <c r="R200" s="134">
        <f>Q200*H200</f>
        <v>0</v>
      </c>
      <c r="S200" s="134">
        <v>0</v>
      </c>
      <c r="T200" s="135">
        <f>S200*H200</f>
        <v>0</v>
      </c>
      <c r="AR200" s="136" t="s">
        <v>125</v>
      </c>
      <c r="AT200" s="136" t="s">
        <v>120</v>
      </c>
      <c r="AU200" s="136" t="s">
        <v>82</v>
      </c>
      <c r="AY200" s="15" t="s">
        <v>118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5" t="s">
        <v>79</v>
      </c>
      <c r="BK200" s="137">
        <f>ROUND(I200*H200,2)</f>
        <v>0</v>
      </c>
      <c r="BL200" s="15" t="s">
        <v>125</v>
      </c>
      <c r="BM200" s="136" t="s">
        <v>307</v>
      </c>
    </row>
    <row r="201" spans="2:65" s="1" customFormat="1" ht="19.5">
      <c r="B201" s="30"/>
      <c r="D201" s="138" t="s">
        <v>127</v>
      </c>
      <c r="F201" s="139" t="s">
        <v>308</v>
      </c>
      <c r="I201" s="140"/>
      <c r="L201" s="30"/>
      <c r="M201" s="141"/>
      <c r="T201" s="49"/>
      <c r="AT201" s="15" t="s">
        <v>127</v>
      </c>
      <c r="AU201" s="15" t="s">
        <v>82</v>
      </c>
    </row>
    <row r="202" spans="2:65" s="1" customFormat="1" ht="11.25">
      <c r="B202" s="30"/>
      <c r="D202" s="142" t="s">
        <v>129</v>
      </c>
      <c r="F202" s="143" t="s">
        <v>309</v>
      </c>
      <c r="I202" s="140"/>
      <c r="L202" s="30"/>
      <c r="M202" s="141"/>
      <c r="T202" s="49"/>
      <c r="AT202" s="15" t="s">
        <v>129</v>
      </c>
      <c r="AU202" s="15" t="s">
        <v>82</v>
      </c>
    </row>
    <row r="203" spans="2:65" s="12" customFormat="1" ht="11.25">
      <c r="B203" s="144"/>
      <c r="D203" s="138" t="s">
        <v>131</v>
      </c>
      <c r="E203" s="145" t="s">
        <v>19</v>
      </c>
      <c r="F203" s="146" t="s">
        <v>310</v>
      </c>
      <c r="H203" s="147">
        <v>3.06</v>
      </c>
      <c r="I203" s="148"/>
      <c r="L203" s="144"/>
      <c r="M203" s="149"/>
      <c r="T203" s="150"/>
      <c r="AT203" s="145" t="s">
        <v>131</v>
      </c>
      <c r="AU203" s="145" t="s">
        <v>82</v>
      </c>
      <c r="AV203" s="12" t="s">
        <v>82</v>
      </c>
      <c r="AW203" s="12" t="s">
        <v>33</v>
      </c>
      <c r="AX203" s="12" t="s">
        <v>71</v>
      </c>
      <c r="AY203" s="145" t="s">
        <v>118</v>
      </c>
    </row>
    <row r="204" spans="2:65" s="12" customFormat="1" ht="11.25">
      <c r="B204" s="144"/>
      <c r="D204" s="138" t="s">
        <v>131</v>
      </c>
      <c r="E204" s="145" t="s">
        <v>19</v>
      </c>
      <c r="F204" s="146" t="s">
        <v>311</v>
      </c>
      <c r="H204" s="147">
        <v>8.59</v>
      </c>
      <c r="I204" s="148"/>
      <c r="L204" s="144"/>
      <c r="M204" s="149"/>
      <c r="T204" s="150"/>
      <c r="AT204" s="145" t="s">
        <v>131</v>
      </c>
      <c r="AU204" s="145" t="s">
        <v>82</v>
      </c>
      <c r="AV204" s="12" t="s">
        <v>82</v>
      </c>
      <c r="AW204" s="12" t="s">
        <v>33</v>
      </c>
      <c r="AX204" s="12" t="s">
        <v>71</v>
      </c>
      <c r="AY204" s="145" t="s">
        <v>118</v>
      </c>
    </row>
    <row r="205" spans="2:65" s="12" customFormat="1" ht="11.25">
      <c r="B205" s="144"/>
      <c r="D205" s="138" t="s">
        <v>131</v>
      </c>
      <c r="E205" s="145" t="s">
        <v>19</v>
      </c>
      <c r="F205" s="146" t="s">
        <v>312</v>
      </c>
      <c r="H205" s="147">
        <v>3.06</v>
      </c>
      <c r="I205" s="148"/>
      <c r="L205" s="144"/>
      <c r="M205" s="149"/>
      <c r="T205" s="150"/>
      <c r="AT205" s="145" t="s">
        <v>131</v>
      </c>
      <c r="AU205" s="145" t="s">
        <v>82</v>
      </c>
      <c r="AV205" s="12" t="s">
        <v>82</v>
      </c>
      <c r="AW205" s="12" t="s">
        <v>33</v>
      </c>
      <c r="AX205" s="12" t="s">
        <v>71</v>
      </c>
      <c r="AY205" s="145" t="s">
        <v>118</v>
      </c>
    </row>
    <row r="206" spans="2:65" s="12" customFormat="1" ht="11.25">
      <c r="B206" s="144"/>
      <c r="D206" s="138" t="s">
        <v>131</v>
      </c>
      <c r="E206" s="145" t="s">
        <v>19</v>
      </c>
      <c r="F206" s="146" t="s">
        <v>313</v>
      </c>
      <c r="H206" s="147">
        <v>5.7919999999999998</v>
      </c>
      <c r="I206" s="148"/>
      <c r="L206" s="144"/>
      <c r="M206" s="149"/>
      <c r="T206" s="150"/>
      <c r="AT206" s="145" t="s">
        <v>131</v>
      </c>
      <c r="AU206" s="145" t="s">
        <v>82</v>
      </c>
      <c r="AV206" s="12" t="s">
        <v>82</v>
      </c>
      <c r="AW206" s="12" t="s">
        <v>33</v>
      </c>
      <c r="AX206" s="12" t="s">
        <v>71</v>
      </c>
      <c r="AY206" s="145" t="s">
        <v>118</v>
      </c>
    </row>
    <row r="207" spans="2:65" s="12" customFormat="1" ht="11.25">
      <c r="B207" s="144"/>
      <c r="D207" s="138" t="s">
        <v>131</v>
      </c>
      <c r="E207" s="145" t="s">
        <v>19</v>
      </c>
      <c r="F207" s="146" t="s">
        <v>314</v>
      </c>
      <c r="H207" s="147">
        <v>2.831</v>
      </c>
      <c r="I207" s="148"/>
      <c r="L207" s="144"/>
      <c r="M207" s="149"/>
      <c r="T207" s="150"/>
      <c r="AT207" s="145" t="s">
        <v>131</v>
      </c>
      <c r="AU207" s="145" t="s">
        <v>82</v>
      </c>
      <c r="AV207" s="12" t="s">
        <v>82</v>
      </c>
      <c r="AW207" s="12" t="s">
        <v>33</v>
      </c>
      <c r="AX207" s="12" t="s">
        <v>71</v>
      </c>
      <c r="AY207" s="145" t="s">
        <v>118</v>
      </c>
    </row>
    <row r="208" spans="2:65" s="12" customFormat="1" ht="11.25">
      <c r="B208" s="144"/>
      <c r="D208" s="138" t="s">
        <v>131</v>
      </c>
      <c r="E208" s="145" t="s">
        <v>19</v>
      </c>
      <c r="F208" s="146" t="s">
        <v>315</v>
      </c>
      <c r="H208" s="147">
        <v>8.7520000000000007</v>
      </c>
      <c r="I208" s="148"/>
      <c r="L208" s="144"/>
      <c r="M208" s="149"/>
      <c r="T208" s="150"/>
      <c r="AT208" s="145" t="s">
        <v>131</v>
      </c>
      <c r="AU208" s="145" t="s">
        <v>82</v>
      </c>
      <c r="AV208" s="12" t="s">
        <v>82</v>
      </c>
      <c r="AW208" s="12" t="s">
        <v>33</v>
      </c>
      <c r="AX208" s="12" t="s">
        <v>71</v>
      </c>
      <c r="AY208" s="145" t="s">
        <v>118</v>
      </c>
    </row>
    <row r="209" spans="2:65" s="12" customFormat="1" ht="11.25">
      <c r="B209" s="144"/>
      <c r="D209" s="138" t="s">
        <v>131</v>
      </c>
      <c r="E209" s="145" t="s">
        <v>19</v>
      </c>
      <c r="F209" s="146" t="s">
        <v>316</v>
      </c>
      <c r="H209" s="147">
        <v>2.5</v>
      </c>
      <c r="I209" s="148"/>
      <c r="L209" s="144"/>
      <c r="M209" s="149"/>
      <c r="T209" s="150"/>
      <c r="AT209" s="145" t="s">
        <v>131</v>
      </c>
      <c r="AU209" s="145" t="s">
        <v>82</v>
      </c>
      <c r="AV209" s="12" t="s">
        <v>82</v>
      </c>
      <c r="AW209" s="12" t="s">
        <v>33</v>
      </c>
      <c r="AX209" s="12" t="s">
        <v>71</v>
      </c>
      <c r="AY209" s="145" t="s">
        <v>118</v>
      </c>
    </row>
    <row r="210" spans="2:65" s="1" customFormat="1" ht="16.5" customHeight="1">
      <c r="B210" s="30"/>
      <c r="C210" s="152" t="s">
        <v>317</v>
      </c>
      <c r="D210" s="152" t="s">
        <v>263</v>
      </c>
      <c r="E210" s="153" t="s">
        <v>318</v>
      </c>
      <c r="F210" s="154" t="s">
        <v>319</v>
      </c>
      <c r="G210" s="155" t="s">
        <v>266</v>
      </c>
      <c r="H210" s="156">
        <v>4.25</v>
      </c>
      <c r="I210" s="157"/>
      <c r="J210" s="158">
        <f>ROUND(I210*H210,2)</f>
        <v>0</v>
      </c>
      <c r="K210" s="154" t="s">
        <v>124</v>
      </c>
      <c r="L210" s="159"/>
      <c r="M210" s="160" t="s">
        <v>19</v>
      </c>
      <c r="N210" s="161" t="s">
        <v>42</v>
      </c>
      <c r="P210" s="134">
        <f>O210*H210</f>
        <v>0</v>
      </c>
      <c r="Q210" s="134">
        <v>1</v>
      </c>
      <c r="R210" s="134">
        <f>Q210*H210</f>
        <v>4.25</v>
      </c>
      <c r="S210" s="134">
        <v>0</v>
      </c>
      <c r="T210" s="135">
        <f>S210*H210</f>
        <v>0</v>
      </c>
      <c r="AR210" s="136" t="s">
        <v>172</v>
      </c>
      <c r="AT210" s="136" t="s">
        <v>263</v>
      </c>
      <c r="AU210" s="136" t="s">
        <v>82</v>
      </c>
      <c r="AY210" s="15" t="s">
        <v>118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5" t="s">
        <v>79</v>
      </c>
      <c r="BK210" s="137">
        <f>ROUND(I210*H210,2)</f>
        <v>0</v>
      </c>
      <c r="BL210" s="15" t="s">
        <v>125</v>
      </c>
      <c r="BM210" s="136" t="s">
        <v>320</v>
      </c>
    </row>
    <row r="211" spans="2:65" s="1" customFormat="1" ht="11.25">
      <c r="B211" s="30"/>
      <c r="D211" s="138" t="s">
        <v>127</v>
      </c>
      <c r="F211" s="139" t="s">
        <v>319</v>
      </c>
      <c r="I211" s="140"/>
      <c r="L211" s="30"/>
      <c r="M211" s="141"/>
      <c r="T211" s="49"/>
      <c r="AT211" s="15" t="s">
        <v>127</v>
      </c>
      <c r="AU211" s="15" t="s">
        <v>82</v>
      </c>
    </row>
    <row r="212" spans="2:65" s="12" customFormat="1" ht="11.25">
      <c r="B212" s="144"/>
      <c r="D212" s="138" t="s">
        <v>131</v>
      </c>
      <c r="E212" s="145" t="s">
        <v>19</v>
      </c>
      <c r="F212" s="146" t="s">
        <v>321</v>
      </c>
      <c r="H212" s="147">
        <v>4.25</v>
      </c>
      <c r="I212" s="148"/>
      <c r="L212" s="144"/>
      <c r="M212" s="149"/>
      <c r="T212" s="150"/>
      <c r="AT212" s="145" t="s">
        <v>131</v>
      </c>
      <c r="AU212" s="145" t="s">
        <v>82</v>
      </c>
      <c r="AV212" s="12" t="s">
        <v>82</v>
      </c>
      <c r="AW212" s="12" t="s">
        <v>33</v>
      </c>
      <c r="AX212" s="12" t="s">
        <v>79</v>
      </c>
      <c r="AY212" s="145" t="s">
        <v>118</v>
      </c>
    </row>
    <row r="213" spans="2:65" s="1" customFormat="1" ht="16.5" customHeight="1">
      <c r="B213" s="30"/>
      <c r="C213" s="125" t="s">
        <v>322</v>
      </c>
      <c r="D213" s="125" t="s">
        <v>120</v>
      </c>
      <c r="E213" s="126" t="s">
        <v>323</v>
      </c>
      <c r="F213" s="127" t="s">
        <v>324</v>
      </c>
      <c r="G213" s="128" t="s">
        <v>182</v>
      </c>
      <c r="H213" s="129">
        <v>7.26</v>
      </c>
      <c r="I213" s="130"/>
      <c r="J213" s="131">
        <f>ROUND(I213*H213,2)</f>
        <v>0</v>
      </c>
      <c r="K213" s="127" t="s">
        <v>124</v>
      </c>
      <c r="L213" s="30"/>
      <c r="M213" s="132" t="s">
        <v>19</v>
      </c>
      <c r="N213" s="133" t="s">
        <v>42</v>
      </c>
      <c r="P213" s="134">
        <f>O213*H213</f>
        <v>0</v>
      </c>
      <c r="Q213" s="134">
        <v>0</v>
      </c>
      <c r="R213" s="134">
        <f>Q213*H213</f>
        <v>0</v>
      </c>
      <c r="S213" s="134">
        <v>0</v>
      </c>
      <c r="T213" s="135">
        <f>S213*H213</f>
        <v>0</v>
      </c>
      <c r="AR213" s="136" t="s">
        <v>125</v>
      </c>
      <c r="AT213" s="136" t="s">
        <v>120</v>
      </c>
      <c r="AU213" s="136" t="s">
        <v>82</v>
      </c>
      <c r="AY213" s="15" t="s">
        <v>118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5" t="s">
        <v>79</v>
      </c>
      <c r="BK213" s="137">
        <f>ROUND(I213*H213,2)</f>
        <v>0</v>
      </c>
      <c r="BL213" s="15" t="s">
        <v>125</v>
      </c>
      <c r="BM213" s="136" t="s">
        <v>325</v>
      </c>
    </row>
    <row r="214" spans="2:65" s="1" customFormat="1" ht="19.5">
      <c r="B214" s="30"/>
      <c r="D214" s="138" t="s">
        <v>127</v>
      </c>
      <c r="F214" s="139" t="s">
        <v>326</v>
      </c>
      <c r="I214" s="140"/>
      <c r="L214" s="30"/>
      <c r="M214" s="141"/>
      <c r="T214" s="49"/>
      <c r="AT214" s="15" t="s">
        <v>127</v>
      </c>
      <c r="AU214" s="15" t="s">
        <v>82</v>
      </c>
    </row>
    <row r="215" spans="2:65" s="1" customFormat="1" ht="11.25">
      <c r="B215" s="30"/>
      <c r="D215" s="142" t="s">
        <v>129</v>
      </c>
      <c r="F215" s="143" t="s">
        <v>327</v>
      </c>
      <c r="I215" s="140"/>
      <c r="L215" s="30"/>
      <c r="M215" s="141"/>
      <c r="T215" s="49"/>
      <c r="AT215" s="15" t="s">
        <v>129</v>
      </c>
      <c r="AU215" s="15" t="s">
        <v>82</v>
      </c>
    </row>
    <row r="216" spans="2:65" s="12" customFormat="1" ht="11.25">
      <c r="B216" s="144"/>
      <c r="D216" s="138" t="s">
        <v>131</v>
      </c>
      <c r="E216" s="145" t="s">
        <v>19</v>
      </c>
      <c r="F216" s="146" t="s">
        <v>328</v>
      </c>
      <c r="H216" s="147">
        <v>7.26</v>
      </c>
      <c r="I216" s="148"/>
      <c r="L216" s="144"/>
      <c r="M216" s="149"/>
      <c r="T216" s="150"/>
      <c r="AT216" s="145" t="s">
        <v>131</v>
      </c>
      <c r="AU216" s="145" t="s">
        <v>82</v>
      </c>
      <c r="AV216" s="12" t="s">
        <v>82</v>
      </c>
      <c r="AW216" s="12" t="s">
        <v>33</v>
      </c>
      <c r="AX216" s="12" t="s">
        <v>79</v>
      </c>
      <c r="AY216" s="145" t="s">
        <v>118</v>
      </c>
    </row>
    <row r="217" spans="2:65" s="1" customFormat="1" ht="16.5" customHeight="1">
      <c r="B217" s="30"/>
      <c r="C217" s="152" t="s">
        <v>329</v>
      </c>
      <c r="D217" s="152" t="s">
        <v>263</v>
      </c>
      <c r="E217" s="153" t="s">
        <v>330</v>
      </c>
      <c r="F217" s="154" t="s">
        <v>331</v>
      </c>
      <c r="G217" s="155" t="s">
        <v>266</v>
      </c>
      <c r="H217" s="156">
        <v>12.244999999999999</v>
      </c>
      <c r="I217" s="157"/>
      <c r="J217" s="158">
        <f>ROUND(I217*H217,2)</f>
        <v>0</v>
      </c>
      <c r="K217" s="154" t="s">
        <v>124</v>
      </c>
      <c r="L217" s="159"/>
      <c r="M217" s="160" t="s">
        <v>19</v>
      </c>
      <c r="N217" s="161" t="s">
        <v>42</v>
      </c>
      <c r="P217" s="134">
        <f>O217*H217</f>
        <v>0</v>
      </c>
      <c r="Q217" s="134">
        <v>1</v>
      </c>
      <c r="R217" s="134">
        <f>Q217*H217</f>
        <v>12.244999999999999</v>
      </c>
      <c r="S217" s="134">
        <v>0</v>
      </c>
      <c r="T217" s="135">
        <f>S217*H217</f>
        <v>0</v>
      </c>
      <c r="AR217" s="136" t="s">
        <v>172</v>
      </c>
      <c r="AT217" s="136" t="s">
        <v>263</v>
      </c>
      <c r="AU217" s="136" t="s">
        <v>82</v>
      </c>
      <c r="AY217" s="15" t="s">
        <v>118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5" t="s">
        <v>79</v>
      </c>
      <c r="BK217" s="137">
        <f>ROUND(I217*H217,2)</f>
        <v>0</v>
      </c>
      <c r="BL217" s="15" t="s">
        <v>125</v>
      </c>
      <c r="BM217" s="136" t="s">
        <v>332</v>
      </c>
    </row>
    <row r="218" spans="2:65" s="1" customFormat="1" ht="11.25">
      <c r="B218" s="30"/>
      <c r="D218" s="138" t="s">
        <v>127</v>
      </c>
      <c r="F218" s="139" t="s">
        <v>331</v>
      </c>
      <c r="I218" s="140"/>
      <c r="L218" s="30"/>
      <c r="M218" s="141"/>
      <c r="T218" s="49"/>
      <c r="AT218" s="15" t="s">
        <v>127</v>
      </c>
      <c r="AU218" s="15" t="s">
        <v>82</v>
      </c>
    </row>
    <row r="219" spans="2:65" s="12" customFormat="1" ht="11.25">
      <c r="B219" s="144"/>
      <c r="D219" s="138" t="s">
        <v>131</v>
      </c>
      <c r="E219" s="145" t="s">
        <v>19</v>
      </c>
      <c r="F219" s="146" t="s">
        <v>333</v>
      </c>
      <c r="H219" s="147">
        <v>12.244999999999999</v>
      </c>
      <c r="I219" s="148"/>
      <c r="L219" s="144"/>
      <c r="M219" s="149"/>
      <c r="T219" s="150"/>
      <c r="AT219" s="145" t="s">
        <v>131</v>
      </c>
      <c r="AU219" s="145" t="s">
        <v>82</v>
      </c>
      <c r="AV219" s="12" t="s">
        <v>82</v>
      </c>
      <c r="AW219" s="12" t="s">
        <v>33</v>
      </c>
      <c r="AX219" s="12" t="s">
        <v>79</v>
      </c>
      <c r="AY219" s="145" t="s">
        <v>118</v>
      </c>
    </row>
    <row r="220" spans="2:65" s="1" customFormat="1" ht="21.75" customHeight="1">
      <c r="B220" s="30"/>
      <c r="C220" s="125" t="s">
        <v>334</v>
      </c>
      <c r="D220" s="125" t="s">
        <v>120</v>
      </c>
      <c r="E220" s="126" t="s">
        <v>335</v>
      </c>
      <c r="F220" s="127" t="s">
        <v>336</v>
      </c>
      <c r="G220" s="128" t="s">
        <v>123</v>
      </c>
      <c r="H220" s="129">
        <v>3700.7</v>
      </c>
      <c r="I220" s="130"/>
      <c r="J220" s="131">
        <f>ROUND(I220*H220,2)</f>
        <v>0</v>
      </c>
      <c r="K220" s="127" t="s">
        <v>124</v>
      </c>
      <c r="L220" s="30"/>
      <c r="M220" s="132" t="s">
        <v>19</v>
      </c>
      <c r="N220" s="133" t="s">
        <v>42</v>
      </c>
      <c r="P220" s="134">
        <f>O220*H220</f>
        <v>0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125</v>
      </c>
      <c r="AT220" s="136" t="s">
        <v>120</v>
      </c>
      <c r="AU220" s="136" t="s">
        <v>82</v>
      </c>
      <c r="AY220" s="15" t="s">
        <v>118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5" t="s">
        <v>79</v>
      </c>
      <c r="BK220" s="137">
        <f>ROUND(I220*H220,2)</f>
        <v>0</v>
      </c>
      <c r="BL220" s="15" t="s">
        <v>125</v>
      </c>
      <c r="BM220" s="136" t="s">
        <v>337</v>
      </c>
    </row>
    <row r="221" spans="2:65" s="1" customFormat="1" ht="19.5">
      <c r="B221" s="30"/>
      <c r="D221" s="138" t="s">
        <v>127</v>
      </c>
      <c r="F221" s="139" t="s">
        <v>338</v>
      </c>
      <c r="I221" s="140"/>
      <c r="L221" s="30"/>
      <c r="M221" s="141"/>
      <c r="T221" s="49"/>
      <c r="AT221" s="15" t="s">
        <v>127</v>
      </c>
      <c r="AU221" s="15" t="s">
        <v>82</v>
      </c>
    </row>
    <row r="222" spans="2:65" s="1" customFormat="1" ht="11.25">
      <c r="B222" s="30"/>
      <c r="D222" s="142" t="s">
        <v>129</v>
      </c>
      <c r="F222" s="143" t="s">
        <v>339</v>
      </c>
      <c r="I222" s="140"/>
      <c r="L222" s="30"/>
      <c r="M222" s="141"/>
      <c r="T222" s="49"/>
      <c r="AT222" s="15" t="s">
        <v>129</v>
      </c>
      <c r="AU222" s="15" t="s">
        <v>82</v>
      </c>
    </row>
    <row r="223" spans="2:65" s="12" customFormat="1" ht="11.25">
      <c r="B223" s="144"/>
      <c r="D223" s="138" t="s">
        <v>131</v>
      </c>
      <c r="E223" s="145" t="s">
        <v>19</v>
      </c>
      <c r="F223" s="146" t="s">
        <v>340</v>
      </c>
      <c r="H223" s="147">
        <v>3700.7</v>
      </c>
      <c r="I223" s="148"/>
      <c r="L223" s="144"/>
      <c r="M223" s="149"/>
      <c r="T223" s="150"/>
      <c r="AT223" s="145" t="s">
        <v>131</v>
      </c>
      <c r="AU223" s="145" t="s">
        <v>82</v>
      </c>
      <c r="AV223" s="12" t="s">
        <v>82</v>
      </c>
      <c r="AW223" s="12" t="s">
        <v>33</v>
      </c>
      <c r="AX223" s="12" t="s">
        <v>79</v>
      </c>
      <c r="AY223" s="145" t="s">
        <v>118</v>
      </c>
    </row>
    <row r="224" spans="2:65" s="1" customFormat="1" ht="16.5" customHeight="1">
      <c r="B224" s="30"/>
      <c r="C224" s="125" t="s">
        <v>341</v>
      </c>
      <c r="D224" s="125" t="s">
        <v>120</v>
      </c>
      <c r="E224" s="126" t="s">
        <v>342</v>
      </c>
      <c r="F224" s="127" t="s">
        <v>343</v>
      </c>
      <c r="G224" s="128" t="s">
        <v>123</v>
      </c>
      <c r="H224" s="129">
        <v>130.06299999999999</v>
      </c>
      <c r="I224" s="130"/>
      <c r="J224" s="131">
        <f>ROUND(I224*H224,2)</f>
        <v>0</v>
      </c>
      <c r="K224" s="127" t="s">
        <v>124</v>
      </c>
      <c r="L224" s="30"/>
      <c r="M224" s="132" t="s">
        <v>19</v>
      </c>
      <c r="N224" s="133" t="s">
        <v>42</v>
      </c>
      <c r="P224" s="134">
        <f>O224*H224</f>
        <v>0</v>
      </c>
      <c r="Q224" s="134">
        <v>0</v>
      </c>
      <c r="R224" s="134">
        <f>Q224*H224</f>
        <v>0</v>
      </c>
      <c r="S224" s="134">
        <v>0</v>
      </c>
      <c r="T224" s="135">
        <f>S224*H224</f>
        <v>0</v>
      </c>
      <c r="AR224" s="136" t="s">
        <v>125</v>
      </c>
      <c r="AT224" s="136" t="s">
        <v>120</v>
      </c>
      <c r="AU224" s="136" t="s">
        <v>82</v>
      </c>
      <c r="AY224" s="15" t="s">
        <v>118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5" t="s">
        <v>79</v>
      </c>
      <c r="BK224" s="137">
        <f>ROUND(I224*H224,2)</f>
        <v>0</v>
      </c>
      <c r="BL224" s="15" t="s">
        <v>125</v>
      </c>
      <c r="BM224" s="136" t="s">
        <v>344</v>
      </c>
    </row>
    <row r="225" spans="2:65" s="1" customFormat="1" ht="11.25">
      <c r="B225" s="30"/>
      <c r="D225" s="138" t="s">
        <v>127</v>
      </c>
      <c r="F225" s="139" t="s">
        <v>345</v>
      </c>
      <c r="I225" s="140"/>
      <c r="L225" s="30"/>
      <c r="M225" s="141"/>
      <c r="T225" s="49"/>
      <c r="AT225" s="15" t="s">
        <v>127</v>
      </c>
      <c r="AU225" s="15" t="s">
        <v>82</v>
      </c>
    </row>
    <row r="226" spans="2:65" s="1" customFormat="1" ht="11.25">
      <c r="B226" s="30"/>
      <c r="D226" s="142" t="s">
        <v>129</v>
      </c>
      <c r="F226" s="143" t="s">
        <v>346</v>
      </c>
      <c r="I226" s="140"/>
      <c r="L226" s="30"/>
      <c r="M226" s="141"/>
      <c r="T226" s="49"/>
      <c r="AT226" s="15" t="s">
        <v>129</v>
      </c>
      <c r="AU226" s="15" t="s">
        <v>82</v>
      </c>
    </row>
    <row r="227" spans="2:65" s="12" customFormat="1" ht="11.25">
      <c r="B227" s="144"/>
      <c r="D227" s="138" t="s">
        <v>131</v>
      </c>
      <c r="E227" s="145" t="s">
        <v>19</v>
      </c>
      <c r="F227" s="146" t="s">
        <v>347</v>
      </c>
      <c r="H227" s="147">
        <v>115.5</v>
      </c>
      <c r="I227" s="148"/>
      <c r="L227" s="144"/>
      <c r="M227" s="149"/>
      <c r="T227" s="150"/>
      <c r="AT227" s="145" t="s">
        <v>131</v>
      </c>
      <c r="AU227" s="145" t="s">
        <v>82</v>
      </c>
      <c r="AV227" s="12" t="s">
        <v>82</v>
      </c>
      <c r="AW227" s="12" t="s">
        <v>33</v>
      </c>
      <c r="AX227" s="12" t="s">
        <v>71</v>
      </c>
      <c r="AY227" s="145" t="s">
        <v>118</v>
      </c>
    </row>
    <row r="228" spans="2:65" s="12" customFormat="1" ht="11.25">
      <c r="B228" s="144"/>
      <c r="D228" s="138" t="s">
        <v>131</v>
      </c>
      <c r="E228" s="145" t="s">
        <v>19</v>
      </c>
      <c r="F228" s="146" t="s">
        <v>348</v>
      </c>
      <c r="H228" s="147">
        <v>8.5</v>
      </c>
      <c r="I228" s="148"/>
      <c r="L228" s="144"/>
      <c r="M228" s="149"/>
      <c r="T228" s="150"/>
      <c r="AT228" s="145" t="s">
        <v>131</v>
      </c>
      <c r="AU228" s="145" t="s">
        <v>82</v>
      </c>
      <c r="AV228" s="12" t="s">
        <v>82</v>
      </c>
      <c r="AW228" s="12" t="s">
        <v>33</v>
      </c>
      <c r="AX228" s="12" t="s">
        <v>71</v>
      </c>
      <c r="AY228" s="145" t="s">
        <v>118</v>
      </c>
    </row>
    <row r="229" spans="2:65" s="12" customFormat="1" ht="11.25">
      <c r="B229" s="144"/>
      <c r="D229" s="138" t="s">
        <v>131</v>
      </c>
      <c r="E229" s="145" t="s">
        <v>19</v>
      </c>
      <c r="F229" s="146" t="s">
        <v>349</v>
      </c>
      <c r="H229" s="147">
        <v>6.0629999999999997</v>
      </c>
      <c r="I229" s="148"/>
      <c r="L229" s="144"/>
      <c r="M229" s="149"/>
      <c r="T229" s="150"/>
      <c r="AT229" s="145" t="s">
        <v>131</v>
      </c>
      <c r="AU229" s="145" t="s">
        <v>82</v>
      </c>
      <c r="AV229" s="12" t="s">
        <v>82</v>
      </c>
      <c r="AW229" s="12" t="s">
        <v>33</v>
      </c>
      <c r="AX229" s="12" t="s">
        <v>71</v>
      </c>
      <c r="AY229" s="145" t="s">
        <v>118</v>
      </c>
    </row>
    <row r="230" spans="2:65" s="1" customFormat="1" ht="16.5" customHeight="1">
      <c r="B230" s="30"/>
      <c r="C230" s="152" t="s">
        <v>350</v>
      </c>
      <c r="D230" s="152" t="s">
        <v>263</v>
      </c>
      <c r="E230" s="153" t="s">
        <v>351</v>
      </c>
      <c r="F230" s="154" t="s">
        <v>352</v>
      </c>
      <c r="G230" s="155" t="s">
        <v>353</v>
      </c>
      <c r="H230" s="156">
        <v>50.024999999999999</v>
      </c>
      <c r="I230" s="157"/>
      <c r="J230" s="158">
        <f>ROUND(I230*H230,2)</f>
        <v>0</v>
      </c>
      <c r="K230" s="154" t="s">
        <v>124</v>
      </c>
      <c r="L230" s="159"/>
      <c r="M230" s="160" t="s">
        <v>19</v>
      </c>
      <c r="N230" s="161" t="s">
        <v>42</v>
      </c>
      <c r="P230" s="134">
        <f>O230*H230</f>
        <v>0</v>
      </c>
      <c r="Q230" s="134">
        <v>1E-3</v>
      </c>
      <c r="R230" s="134">
        <f>Q230*H230</f>
        <v>5.0025E-2</v>
      </c>
      <c r="S230" s="134">
        <v>0</v>
      </c>
      <c r="T230" s="135">
        <f>S230*H230</f>
        <v>0</v>
      </c>
      <c r="AR230" s="136" t="s">
        <v>172</v>
      </c>
      <c r="AT230" s="136" t="s">
        <v>263</v>
      </c>
      <c r="AU230" s="136" t="s">
        <v>82</v>
      </c>
      <c r="AY230" s="15" t="s">
        <v>118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5" t="s">
        <v>79</v>
      </c>
      <c r="BK230" s="137">
        <f>ROUND(I230*H230,2)</f>
        <v>0</v>
      </c>
      <c r="BL230" s="15" t="s">
        <v>125</v>
      </c>
      <c r="BM230" s="136" t="s">
        <v>354</v>
      </c>
    </row>
    <row r="231" spans="2:65" s="1" customFormat="1" ht="11.25">
      <c r="B231" s="30"/>
      <c r="D231" s="138" t="s">
        <v>127</v>
      </c>
      <c r="F231" s="139" t="s">
        <v>352</v>
      </c>
      <c r="I231" s="140"/>
      <c r="L231" s="30"/>
      <c r="M231" s="141"/>
      <c r="T231" s="49"/>
      <c r="AT231" s="15" t="s">
        <v>127</v>
      </c>
      <c r="AU231" s="15" t="s">
        <v>82</v>
      </c>
    </row>
    <row r="232" spans="2:65" s="1" customFormat="1" ht="19.5">
      <c r="B232" s="30"/>
      <c r="D232" s="138" t="s">
        <v>146</v>
      </c>
      <c r="F232" s="151" t="s">
        <v>355</v>
      </c>
      <c r="I232" s="140"/>
      <c r="L232" s="30"/>
      <c r="M232" s="141"/>
      <c r="T232" s="49"/>
      <c r="AT232" s="15" t="s">
        <v>146</v>
      </c>
      <c r="AU232" s="15" t="s">
        <v>82</v>
      </c>
    </row>
    <row r="233" spans="2:65" s="12" customFormat="1" ht="11.25">
      <c r="B233" s="144"/>
      <c r="D233" s="138" t="s">
        <v>131</v>
      </c>
      <c r="E233" s="145" t="s">
        <v>19</v>
      </c>
      <c r="F233" s="146" t="s">
        <v>356</v>
      </c>
      <c r="H233" s="147">
        <v>50.024999999999999</v>
      </c>
      <c r="I233" s="148"/>
      <c r="L233" s="144"/>
      <c r="M233" s="149"/>
      <c r="T233" s="150"/>
      <c r="AT233" s="145" t="s">
        <v>131</v>
      </c>
      <c r="AU233" s="145" t="s">
        <v>82</v>
      </c>
      <c r="AV233" s="12" t="s">
        <v>82</v>
      </c>
      <c r="AW233" s="12" t="s">
        <v>33</v>
      </c>
      <c r="AX233" s="12" t="s">
        <v>79</v>
      </c>
      <c r="AY233" s="145" t="s">
        <v>118</v>
      </c>
    </row>
    <row r="234" spans="2:65" s="1" customFormat="1" ht="16.5" customHeight="1">
      <c r="B234" s="30"/>
      <c r="C234" s="125" t="s">
        <v>357</v>
      </c>
      <c r="D234" s="125" t="s">
        <v>120</v>
      </c>
      <c r="E234" s="126" t="s">
        <v>358</v>
      </c>
      <c r="F234" s="127" t="s">
        <v>359</v>
      </c>
      <c r="G234" s="128" t="s">
        <v>123</v>
      </c>
      <c r="H234" s="129">
        <v>4119.7</v>
      </c>
      <c r="I234" s="130"/>
      <c r="J234" s="131">
        <f>ROUND(I234*H234,2)</f>
        <v>0</v>
      </c>
      <c r="K234" s="127" t="s">
        <v>124</v>
      </c>
      <c r="L234" s="30"/>
      <c r="M234" s="132" t="s">
        <v>19</v>
      </c>
      <c r="N234" s="133" t="s">
        <v>42</v>
      </c>
      <c r="P234" s="134">
        <f>O234*H234</f>
        <v>0</v>
      </c>
      <c r="Q234" s="134">
        <v>0</v>
      </c>
      <c r="R234" s="134">
        <f>Q234*H234</f>
        <v>0</v>
      </c>
      <c r="S234" s="134">
        <v>0</v>
      </c>
      <c r="T234" s="135">
        <f>S234*H234</f>
        <v>0</v>
      </c>
      <c r="AR234" s="136" t="s">
        <v>125</v>
      </c>
      <c r="AT234" s="136" t="s">
        <v>120</v>
      </c>
      <c r="AU234" s="136" t="s">
        <v>82</v>
      </c>
      <c r="AY234" s="15" t="s">
        <v>118</v>
      </c>
      <c r="BE234" s="137">
        <f>IF(N234="základní",J234,0)</f>
        <v>0</v>
      </c>
      <c r="BF234" s="137">
        <f>IF(N234="snížená",J234,0)</f>
        <v>0</v>
      </c>
      <c r="BG234" s="137">
        <f>IF(N234="zákl. přenesená",J234,0)</f>
        <v>0</v>
      </c>
      <c r="BH234" s="137">
        <f>IF(N234="sníž. přenesená",J234,0)</f>
        <v>0</v>
      </c>
      <c r="BI234" s="137">
        <f>IF(N234="nulová",J234,0)</f>
        <v>0</v>
      </c>
      <c r="BJ234" s="15" t="s">
        <v>79</v>
      </c>
      <c r="BK234" s="137">
        <f>ROUND(I234*H234,2)</f>
        <v>0</v>
      </c>
      <c r="BL234" s="15" t="s">
        <v>125</v>
      </c>
      <c r="BM234" s="136" t="s">
        <v>360</v>
      </c>
    </row>
    <row r="235" spans="2:65" s="1" customFormat="1" ht="11.25">
      <c r="B235" s="30"/>
      <c r="D235" s="138" t="s">
        <v>127</v>
      </c>
      <c r="F235" s="139" t="s">
        <v>361</v>
      </c>
      <c r="I235" s="140"/>
      <c r="L235" s="30"/>
      <c r="M235" s="141"/>
      <c r="T235" s="49"/>
      <c r="AT235" s="15" t="s">
        <v>127</v>
      </c>
      <c r="AU235" s="15" t="s">
        <v>82</v>
      </c>
    </row>
    <row r="236" spans="2:65" s="1" customFormat="1" ht="11.25">
      <c r="B236" s="30"/>
      <c r="D236" s="142" t="s">
        <v>129</v>
      </c>
      <c r="F236" s="143" t="s">
        <v>362</v>
      </c>
      <c r="I236" s="140"/>
      <c r="L236" s="30"/>
      <c r="M236" s="141"/>
      <c r="T236" s="49"/>
      <c r="AT236" s="15" t="s">
        <v>129</v>
      </c>
      <c r="AU236" s="15" t="s">
        <v>82</v>
      </c>
    </row>
    <row r="237" spans="2:65" s="12" customFormat="1" ht="11.25">
      <c r="B237" s="144"/>
      <c r="D237" s="138" t="s">
        <v>131</v>
      </c>
      <c r="E237" s="145" t="s">
        <v>19</v>
      </c>
      <c r="F237" s="146" t="s">
        <v>363</v>
      </c>
      <c r="H237" s="147">
        <v>3728.9</v>
      </c>
      <c r="I237" s="148"/>
      <c r="L237" s="144"/>
      <c r="M237" s="149"/>
      <c r="T237" s="150"/>
      <c r="AT237" s="145" t="s">
        <v>131</v>
      </c>
      <c r="AU237" s="145" t="s">
        <v>82</v>
      </c>
      <c r="AV237" s="12" t="s">
        <v>82</v>
      </c>
      <c r="AW237" s="12" t="s">
        <v>33</v>
      </c>
      <c r="AX237" s="12" t="s">
        <v>71</v>
      </c>
      <c r="AY237" s="145" t="s">
        <v>118</v>
      </c>
    </row>
    <row r="238" spans="2:65" s="12" customFormat="1" ht="11.25">
      <c r="B238" s="144"/>
      <c r="D238" s="138" t="s">
        <v>131</v>
      </c>
      <c r="E238" s="145" t="s">
        <v>19</v>
      </c>
      <c r="F238" s="146" t="s">
        <v>364</v>
      </c>
      <c r="H238" s="147">
        <v>390.8</v>
      </c>
      <c r="I238" s="148"/>
      <c r="L238" s="144"/>
      <c r="M238" s="149"/>
      <c r="T238" s="150"/>
      <c r="AT238" s="145" t="s">
        <v>131</v>
      </c>
      <c r="AU238" s="145" t="s">
        <v>82</v>
      </c>
      <c r="AV238" s="12" t="s">
        <v>82</v>
      </c>
      <c r="AW238" s="12" t="s">
        <v>33</v>
      </c>
      <c r="AX238" s="12" t="s">
        <v>71</v>
      </c>
      <c r="AY238" s="145" t="s">
        <v>118</v>
      </c>
    </row>
    <row r="239" spans="2:65" s="1" customFormat="1" ht="16.5" customHeight="1">
      <c r="B239" s="30"/>
      <c r="C239" s="125" t="s">
        <v>365</v>
      </c>
      <c r="D239" s="125" t="s">
        <v>120</v>
      </c>
      <c r="E239" s="126" t="s">
        <v>366</v>
      </c>
      <c r="F239" s="127" t="s">
        <v>367</v>
      </c>
      <c r="G239" s="128" t="s">
        <v>123</v>
      </c>
      <c r="H239" s="129">
        <v>1379.8</v>
      </c>
      <c r="I239" s="130"/>
      <c r="J239" s="131">
        <f>ROUND(I239*H239,2)</f>
        <v>0</v>
      </c>
      <c r="K239" s="127" t="s">
        <v>124</v>
      </c>
      <c r="L239" s="30"/>
      <c r="M239" s="132" t="s">
        <v>19</v>
      </c>
      <c r="N239" s="133" t="s">
        <v>42</v>
      </c>
      <c r="P239" s="134">
        <f>O239*H239</f>
        <v>0</v>
      </c>
      <c r="Q239" s="134">
        <v>0</v>
      </c>
      <c r="R239" s="134">
        <f>Q239*H239</f>
        <v>0</v>
      </c>
      <c r="S239" s="134">
        <v>0</v>
      </c>
      <c r="T239" s="135">
        <f>S239*H239</f>
        <v>0</v>
      </c>
      <c r="AR239" s="136" t="s">
        <v>125</v>
      </c>
      <c r="AT239" s="136" t="s">
        <v>120</v>
      </c>
      <c r="AU239" s="136" t="s">
        <v>82</v>
      </c>
      <c r="AY239" s="15" t="s">
        <v>118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5" t="s">
        <v>79</v>
      </c>
      <c r="BK239" s="137">
        <f>ROUND(I239*H239,2)</f>
        <v>0</v>
      </c>
      <c r="BL239" s="15" t="s">
        <v>125</v>
      </c>
      <c r="BM239" s="136" t="s">
        <v>368</v>
      </c>
    </row>
    <row r="240" spans="2:65" s="1" customFormat="1" ht="19.5">
      <c r="B240" s="30"/>
      <c r="D240" s="138" t="s">
        <v>127</v>
      </c>
      <c r="F240" s="139" t="s">
        <v>369</v>
      </c>
      <c r="I240" s="140"/>
      <c r="L240" s="30"/>
      <c r="M240" s="141"/>
      <c r="T240" s="49"/>
      <c r="AT240" s="15" t="s">
        <v>127</v>
      </c>
      <c r="AU240" s="15" t="s">
        <v>82</v>
      </c>
    </row>
    <row r="241" spans="2:65" s="1" customFormat="1" ht="11.25">
      <c r="B241" s="30"/>
      <c r="D241" s="142" t="s">
        <v>129</v>
      </c>
      <c r="F241" s="143" t="s">
        <v>370</v>
      </c>
      <c r="I241" s="140"/>
      <c r="L241" s="30"/>
      <c r="M241" s="141"/>
      <c r="T241" s="49"/>
      <c r="AT241" s="15" t="s">
        <v>129</v>
      </c>
      <c r="AU241" s="15" t="s">
        <v>82</v>
      </c>
    </row>
    <row r="242" spans="2:65" s="12" customFormat="1" ht="11.25">
      <c r="B242" s="144"/>
      <c r="D242" s="138" t="s">
        <v>131</v>
      </c>
      <c r="E242" s="145" t="s">
        <v>19</v>
      </c>
      <c r="F242" s="146" t="s">
        <v>371</v>
      </c>
      <c r="H242" s="147">
        <v>1379.8</v>
      </c>
      <c r="I242" s="148"/>
      <c r="L242" s="144"/>
      <c r="M242" s="149"/>
      <c r="T242" s="150"/>
      <c r="AT242" s="145" t="s">
        <v>131</v>
      </c>
      <c r="AU242" s="145" t="s">
        <v>82</v>
      </c>
      <c r="AV242" s="12" t="s">
        <v>82</v>
      </c>
      <c r="AW242" s="12" t="s">
        <v>33</v>
      </c>
      <c r="AX242" s="12" t="s">
        <v>79</v>
      </c>
      <c r="AY242" s="145" t="s">
        <v>118</v>
      </c>
    </row>
    <row r="243" spans="2:65" s="1" customFormat="1" ht="16.5" customHeight="1">
      <c r="B243" s="30"/>
      <c r="C243" s="125" t="s">
        <v>372</v>
      </c>
      <c r="D243" s="125" t="s">
        <v>120</v>
      </c>
      <c r="E243" s="126" t="s">
        <v>373</v>
      </c>
      <c r="F243" s="127" t="s">
        <v>374</v>
      </c>
      <c r="G243" s="128" t="s">
        <v>123</v>
      </c>
      <c r="H243" s="129">
        <v>2280.1999999999998</v>
      </c>
      <c r="I243" s="130"/>
      <c r="J243" s="131">
        <f>ROUND(I243*H243,2)</f>
        <v>0</v>
      </c>
      <c r="K243" s="127" t="s">
        <v>124</v>
      </c>
      <c r="L243" s="30"/>
      <c r="M243" s="132" t="s">
        <v>19</v>
      </c>
      <c r="N243" s="133" t="s">
        <v>42</v>
      </c>
      <c r="P243" s="134">
        <f>O243*H243</f>
        <v>0</v>
      </c>
      <c r="Q243" s="134">
        <v>0</v>
      </c>
      <c r="R243" s="134">
        <f>Q243*H243</f>
        <v>0</v>
      </c>
      <c r="S243" s="134">
        <v>0</v>
      </c>
      <c r="T243" s="135">
        <f>S243*H243</f>
        <v>0</v>
      </c>
      <c r="AR243" s="136" t="s">
        <v>125</v>
      </c>
      <c r="AT243" s="136" t="s">
        <v>120</v>
      </c>
      <c r="AU243" s="136" t="s">
        <v>82</v>
      </c>
      <c r="AY243" s="15" t="s">
        <v>118</v>
      </c>
      <c r="BE243" s="137">
        <f>IF(N243="základní",J243,0)</f>
        <v>0</v>
      </c>
      <c r="BF243" s="137">
        <f>IF(N243="snížená",J243,0)</f>
        <v>0</v>
      </c>
      <c r="BG243" s="137">
        <f>IF(N243="zákl. přenesená",J243,0)</f>
        <v>0</v>
      </c>
      <c r="BH243" s="137">
        <f>IF(N243="sníž. přenesená",J243,0)</f>
        <v>0</v>
      </c>
      <c r="BI243" s="137">
        <f>IF(N243="nulová",J243,0)</f>
        <v>0</v>
      </c>
      <c r="BJ243" s="15" t="s">
        <v>79</v>
      </c>
      <c r="BK243" s="137">
        <f>ROUND(I243*H243,2)</f>
        <v>0</v>
      </c>
      <c r="BL243" s="15" t="s">
        <v>125</v>
      </c>
      <c r="BM243" s="136" t="s">
        <v>375</v>
      </c>
    </row>
    <row r="244" spans="2:65" s="1" customFormat="1" ht="19.5">
      <c r="B244" s="30"/>
      <c r="D244" s="138" t="s">
        <v>127</v>
      </c>
      <c r="F244" s="139" t="s">
        <v>376</v>
      </c>
      <c r="I244" s="140"/>
      <c r="L244" s="30"/>
      <c r="M244" s="141"/>
      <c r="T244" s="49"/>
      <c r="AT244" s="15" t="s">
        <v>127</v>
      </c>
      <c r="AU244" s="15" t="s">
        <v>82</v>
      </c>
    </row>
    <row r="245" spans="2:65" s="1" customFormat="1" ht="11.25">
      <c r="B245" s="30"/>
      <c r="D245" s="142" t="s">
        <v>129</v>
      </c>
      <c r="F245" s="143" t="s">
        <v>377</v>
      </c>
      <c r="I245" s="140"/>
      <c r="L245" s="30"/>
      <c r="M245" s="141"/>
      <c r="T245" s="49"/>
      <c r="AT245" s="15" t="s">
        <v>129</v>
      </c>
      <c r="AU245" s="15" t="s">
        <v>82</v>
      </c>
    </row>
    <row r="246" spans="2:65" s="12" customFormat="1" ht="11.25">
      <c r="B246" s="144"/>
      <c r="D246" s="138" t="s">
        <v>131</v>
      </c>
      <c r="E246" s="145" t="s">
        <v>19</v>
      </c>
      <c r="F246" s="146" t="s">
        <v>378</v>
      </c>
      <c r="H246" s="147">
        <v>2280.1999999999998</v>
      </c>
      <c r="I246" s="148"/>
      <c r="L246" s="144"/>
      <c r="M246" s="149"/>
      <c r="T246" s="150"/>
      <c r="AT246" s="145" t="s">
        <v>131</v>
      </c>
      <c r="AU246" s="145" t="s">
        <v>82</v>
      </c>
      <c r="AV246" s="12" t="s">
        <v>82</v>
      </c>
      <c r="AW246" s="12" t="s">
        <v>33</v>
      </c>
      <c r="AX246" s="12" t="s">
        <v>79</v>
      </c>
      <c r="AY246" s="145" t="s">
        <v>118</v>
      </c>
    </row>
    <row r="247" spans="2:65" s="1" customFormat="1" ht="16.5" customHeight="1">
      <c r="B247" s="30"/>
      <c r="C247" s="125" t="s">
        <v>379</v>
      </c>
      <c r="D247" s="125" t="s">
        <v>120</v>
      </c>
      <c r="E247" s="126" t="s">
        <v>380</v>
      </c>
      <c r="F247" s="127" t="s">
        <v>381</v>
      </c>
      <c r="G247" s="128" t="s">
        <v>123</v>
      </c>
      <c r="H247" s="129">
        <v>2298.3000000000002</v>
      </c>
      <c r="I247" s="130"/>
      <c r="J247" s="131">
        <f>ROUND(I247*H247,2)</f>
        <v>0</v>
      </c>
      <c r="K247" s="127" t="s">
        <v>124</v>
      </c>
      <c r="L247" s="30"/>
      <c r="M247" s="132" t="s">
        <v>19</v>
      </c>
      <c r="N247" s="133" t="s">
        <v>42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5">
        <f>S247*H247</f>
        <v>0</v>
      </c>
      <c r="AR247" s="136" t="s">
        <v>125</v>
      </c>
      <c r="AT247" s="136" t="s">
        <v>120</v>
      </c>
      <c r="AU247" s="136" t="s">
        <v>82</v>
      </c>
      <c r="AY247" s="15" t="s">
        <v>118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5" t="s">
        <v>79</v>
      </c>
      <c r="BK247" s="137">
        <f>ROUND(I247*H247,2)</f>
        <v>0</v>
      </c>
      <c r="BL247" s="15" t="s">
        <v>125</v>
      </c>
      <c r="BM247" s="136" t="s">
        <v>382</v>
      </c>
    </row>
    <row r="248" spans="2:65" s="1" customFormat="1" ht="11.25">
      <c r="B248" s="30"/>
      <c r="D248" s="138" t="s">
        <v>127</v>
      </c>
      <c r="F248" s="139" t="s">
        <v>383</v>
      </c>
      <c r="I248" s="140"/>
      <c r="L248" s="30"/>
      <c r="M248" s="141"/>
      <c r="T248" s="49"/>
      <c r="AT248" s="15" t="s">
        <v>127</v>
      </c>
      <c r="AU248" s="15" t="s">
        <v>82</v>
      </c>
    </row>
    <row r="249" spans="2:65" s="1" customFormat="1" ht="11.25">
      <c r="B249" s="30"/>
      <c r="D249" s="142" t="s">
        <v>129</v>
      </c>
      <c r="F249" s="143" t="s">
        <v>384</v>
      </c>
      <c r="I249" s="140"/>
      <c r="L249" s="30"/>
      <c r="M249" s="141"/>
      <c r="T249" s="49"/>
      <c r="AT249" s="15" t="s">
        <v>129</v>
      </c>
      <c r="AU249" s="15" t="s">
        <v>82</v>
      </c>
    </row>
    <row r="250" spans="2:65" s="12" customFormat="1" ht="11.25">
      <c r="B250" s="144"/>
      <c r="D250" s="138" t="s">
        <v>131</v>
      </c>
      <c r="E250" s="145" t="s">
        <v>19</v>
      </c>
      <c r="F250" s="146" t="s">
        <v>385</v>
      </c>
      <c r="H250" s="147">
        <v>2181.3000000000002</v>
      </c>
      <c r="I250" s="148"/>
      <c r="L250" s="144"/>
      <c r="M250" s="149"/>
      <c r="T250" s="150"/>
      <c r="AT250" s="145" t="s">
        <v>131</v>
      </c>
      <c r="AU250" s="145" t="s">
        <v>82</v>
      </c>
      <c r="AV250" s="12" t="s">
        <v>82</v>
      </c>
      <c r="AW250" s="12" t="s">
        <v>33</v>
      </c>
      <c r="AX250" s="12" t="s">
        <v>71</v>
      </c>
      <c r="AY250" s="145" t="s">
        <v>118</v>
      </c>
    </row>
    <row r="251" spans="2:65" s="12" customFormat="1" ht="11.25">
      <c r="B251" s="144"/>
      <c r="D251" s="138" t="s">
        <v>131</v>
      </c>
      <c r="E251" s="145" t="s">
        <v>19</v>
      </c>
      <c r="F251" s="146" t="s">
        <v>386</v>
      </c>
      <c r="H251" s="147">
        <v>117</v>
      </c>
      <c r="I251" s="148"/>
      <c r="L251" s="144"/>
      <c r="M251" s="149"/>
      <c r="T251" s="150"/>
      <c r="AT251" s="145" t="s">
        <v>131</v>
      </c>
      <c r="AU251" s="145" t="s">
        <v>82</v>
      </c>
      <c r="AV251" s="12" t="s">
        <v>82</v>
      </c>
      <c r="AW251" s="12" t="s">
        <v>33</v>
      </c>
      <c r="AX251" s="12" t="s">
        <v>71</v>
      </c>
      <c r="AY251" s="145" t="s">
        <v>118</v>
      </c>
    </row>
    <row r="252" spans="2:65" s="1" customFormat="1" ht="16.5" customHeight="1">
      <c r="B252" s="30"/>
      <c r="C252" s="125" t="s">
        <v>387</v>
      </c>
      <c r="D252" s="125" t="s">
        <v>120</v>
      </c>
      <c r="E252" s="126" t="s">
        <v>388</v>
      </c>
      <c r="F252" s="127" t="s">
        <v>389</v>
      </c>
      <c r="G252" s="128" t="s">
        <v>123</v>
      </c>
      <c r="H252" s="129">
        <v>2298.3000000000002</v>
      </c>
      <c r="I252" s="130"/>
      <c r="J252" s="131">
        <f>ROUND(I252*H252,2)</f>
        <v>0</v>
      </c>
      <c r="K252" s="127" t="s">
        <v>124</v>
      </c>
      <c r="L252" s="30"/>
      <c r="M252" s="132" t="s">
        <v>19</v>
      </c>
      <c r="N252" s="133" t="s">
        <v>42</v>
      </c>
      <c r="P252" s="134">
        <f>O252*H252</f>
        <v>0</v>
      </c>
      <c r="Q252" s="134">
        <v>1.2700000000000001E-3</v>
      </c>
      <c r="R252" s="134">
        <f>Q252*H252</f>
        <v>2.9188410000000005</v>
      </c>
      <c r="S252" s="134">
        <v>0</v>
      </c>
      <c r="T252" s="135">
        <f>S252*H252</f>
        <v>0</v>
      </c>
      <c r="AR252" s="136" t="s">
        <v>125</v>
      </c>
      <c r="AT252" s="136" t="s">
        <v>120</v>
      </c>
      <c r="AU252" s="136" t="s">
        <v>82</v>
      </c>
      <c r="AY252" s="15" t="s">
        <v>118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15" t="s">
        <v>79</v>
      </c>
      <c r="BK252" s="137">
        <f>ROUND(I252*H252,2)</f>
        <v>0</v>
      </c>
      <c r="BL252" s="15" t="s">
        <v>125</v>
      </c>
      <c r="BM252" s="136" t="s">
        <v>390</v>
      </c>
    </row>
    <row r="253" spans="2:65" s="1" customFormat="1" ht="11.25">
      <c r="B253" s="30"/>
      <c r="D253" s="138" t="s">
        <v>127</v>
      </c>
      <c r="F253" s="139" t="s">
        <v>389</v>
      </c>
      <c r="I253" s="140"/>
      <c r="L253" s="30"/>
      <c r="M253" s="141"/>
      <c r="T253" s="49"/>
      <c r="AT253" s="15" t="s">
        <v>127</v>
      </c>
      <c r="AU253" s="15" t="s">
        <v>82</v>
      </c>
    </row>
    <row r="254" spans="2:65" s="1" customFormat="1" ht="11.25">
      <c r="B254" s="30"/>
      <c r="D254" s="142" t="s">
        <v>129</v>
      </c>
      <c r="F254" s="143" t="s">
        <v>391</v>
      </c>
      <c r="I254" s="140"/>
      <c r="L254" s="30"/>
      <c r="M254" s="141"/>
      <c r="T254" s="49"/>
      <c r="AT254" s="15" t="s">
        <v>129</v>
      </c>
      <c r="AU254" s="15" t="s">
        <v>82</v>
      </c>
    </row>
    <row r="255" spans="2:65" s="12" customFormat="1" ht="11.25">
      <c r="B255" s="144"/>
      <c r="D255" s="138" t="s">
        <v>131</v>
      </c>
      <c r="E255" s="145" t="s">
        <v>19</v>
      </c>
      <c r="F255" s="146" t="s">
        <v>385</v>
      </c>
      <c r="H255" s="147">
        <v>2181.3000000000002</v>
      </c>
      <c r="I255" s="148"/>
      <c r="L255" s="144"/>
      <c r="M255" s="149"/>
      <c r="T255" s="150"/>
      <c r="AT255" s="145" t="s">
        <v>131</v>
      </c>
      <c r="AU255" s="145" t="s">
        <v>82</v>
      </c>
      <c r="AV255" s="12" t="s">
        <v>82</v>
      </c>
      <c r="AW255" s="12" t="s">
        <v>33</v>
      </c>
      <c r="AX255" s="12" t="s">
        <v>71</v>
      </c>
      <c r="AY255" s="145" t="s">
        <v>118</v>
      </c>
    </row>
    <row r="256" spans="2:65" s="12" customFormat="1" ht="11.25">
      <c r="B256" s="144"/>
      <c r="D256" s="138" t="s">
        <v>131</v>
      </c>
      <c r="E256" s="145" t="s">
        <v>19</v>
      </c>
      <c r="F256" s="146" t="s">
        <v>386</v>
      </c>
      <c r="H256" s="147">
        <v>117</v>
      </c>
      <c r="I256" s="148"/>
      <c r="L256" s="144"/>
      <c r="M256" s="149"/>
      <c r="T256" s="150"/>
      <c r="AT256" s="145" t="s">
        <v>131</v>
      </c>
      <c r="AU256" s="145" t="s">
        <v>82</v>
      </c>
      <c r="AV256" s="12" t="s">
        <v>82</v>
      </c>
      <c r="AW256" s="12" t="s">
        <v>33</v>
      </c>
      <c r="AX256" s="12" t="s">
        <v>71</v>
      </c>
      <c r="AY256" s="145" t="s">
        <v>118</v>
      </c>
    </row>
    <row r="257" spans="2:65" s="11" customFormat="1" ht="22.9" customHeight="1">
      <c r="B257" s="113"/>
      <c r="D257" s="114" t="s">
        <v>70</v>
      </c>
      <c r="E257" s="123" t="s">
        <v>82</v>
      </c>
      <c r="F257" s="123" t="s">
        <v>392</v>
      </c>
      <c r="I257" s="116"/>
      <c r="J257" s="124">
        <f>BK257</f>
        <v>0</v>
      </c>
      <c r="L257" s="113"/>
      <c r="M257" s="118"/>
      <c r="P257" s="119">
        <f>SUM(P258:P278)</f>
        <v>0</v>
      </c>
      <c r="R257" s="119">
        <f>SUM(R258:R278)</f>
        <v>16.364970939999996</v>
      </c>
      <c r="T257" s="120">
        <f>SUM(T258:T278)</f>
        <v>0</v>
      </c>
      <c r="AR257" s="114" t="s">
        <v>79</v>
      </c>
      <c r="AT257" s="121" t="s">
        <v>70</v>
      </c>
      <c r="AU257" s="121" t="s">
        <v>79</v>
      </c>
      <c r="AY257" s="114" t="s">
        <v>118</v>
      </c>
      <c r="BK257" s="122">
        <f>SUM(BK258:BK278)</f>
        <v>0</v>
      </c>
    </row>
    <row r="258" spans="2:65" s="1" customFormat="1" ht="16.5" customHeight="1">
      <c r="B258" s="30"/>
      <c r="C258" s="125" t="s">
        <v>393</v>
      </c>
      <c r="D258" s="125" t="s">
        <v>120</v>
      </c>
      <c r="E258" s="126" t="s">
        <v>394</v>
      </c>
      <c r="F258" s="127" t="s">
        <v>395</v>
      </c>
      <c r="G258" s="128" t="s">
        <v>182</v>
      </c>
      <c r="H258" s="129">
        <v>6.3179999999999996</v>
      </c>
      <c r="I258" s="130"/>
      <c r="J258" s="131">
        <f>ROUND(I258*H258,2)</f>
        <v>0</v>
      </c>
      <c r="K258" s="127" t="s">
        <v>124</v>
      </c>
      <c r="L258" s="30"/>
      <c r="M258" s="132" t="s">
        <v>19</v>
      </c>
      <c r="N258" s="133" t="s">
        <v>42</v>
      </c>
      <c r="P258" s="134">
        <f>O258*H258</f>
        <v>0</v>
      </c>
      <c r="Q258" s="134">
        <v>2.5018699999999998</v>
      </c>
      <c r="R258" s="134">
        <f>Q258*H258</f>
        <v>15.806814659999997</v>
      </c>
      <c r="S258" s="134">
        <v>0</v>
      </c>
      <c r="T258" s="135">
        <f>S258*H258</f>
        <v>0</v>
      </c>
      <c r="AR258" s="136" t="s">
        <v>125</v>
      </c>
      <c r="AT258" s="136" t="s">
        <v>120</v>
      </c>
      <c r="AU258" s="136" t="s">
        <v>82</v>
      </c>
      <c r="AY258" s="15" t="s">
        <v>118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5" t="s">
        <v>79</v>
      </c>
      <c r="BK258" s="137">
        <f>ROUND(I258*H258,2)</f>
        <v>0</v>
      </c>
      <c r="BL258" s="15" t="s">
        <v>125</v>
      </c>
      <c r="BM258" s="136" t="s">
        <v>396</v>
      </c>
    </row>
    <row r="259" spans="2:65" s="1" customFormat="1" ht="11.25">
      <c r="B259" s="30"/>
      <c r="D259" s="138" t="s">
        <v>127</v>
      </c>
      <c r="F259" s="139" t="s">
        <v>397</v>
      </c>
      <c r="I259" s="140"/>
      <c r="L259" s="30"/>
      <c r="M259" s="141"/>
      <c r="T259" s="49"/>
      <c r="AT259" s="15" t="s">
        <v>127</v>
      </c>
      <c r="AU259" s="15" t="s">
        <v>82</v>
      </c>
    </row>
    <row r="260" spans="2:65" s="1" customFormat="1" ht="11.25">
      <c r="B260" s="30"/>
      <c r="D260" s="142" t="s">
        <v>129</v>
      </c>
      <c r="F260" s="143" t="s">
        <v>398</v>
      </c>
      <c r="I260" s="140"/>
      <c r="L260" s="30"/>
      <c r="M260" s="141"/>
      <c r="T260" s="49"/>
      <c r="AT260" s="15" t="s">
        <v>129</v>
      </c>
      <c r="AU260" s="15" t="s">
        <v>82</v>
      </c>
    </row>
    <row r="261" spans="2:65" s="12" customFormat="1" ht="11.25">
      <c r="B261" s="144"/>
      <c r="D261" s="138" t="s">
        <v>131</v>
      </c>
      <c r="E261" s="145" t="s">
        <v>19</v>
      </c>
      <c r="F261" s="146" t="s">
        <v>399</v>
      </c>
      <c r="H261" s="147">
        <v>2.16</v>
      </c>
      <c r="I261" s="148"/>
      <c r="L261" s="144"/>
      <c r="M261" s="149"/>
      <c r="T261" s="150"/>
      <c r="AT261" s="145" t="s">
        <v>131</v>
      </c>
      <c r="AU261" s="145" t="s">
        <v>82</v>
      </c>
      <c r="AV261" s="12" t="s">
        <v>82</v>
      </c>
      <c r="AW261" s="12" t="s">
        <v>33</v>
      </c>
      <c r="AX261" s="12" t="s">
        <v>71</v>
      </c>
      <c r="AY261" s="145" t="s">
        <v>118</v>
      </c>
    </row>
    <row r="262" spans="2:65" s="12" customFormat="1" ht="11.25">
      <c r="B262" s="144"/>
      <c r="D262" s="138" t="s">
        <v>131</v>
      </c>
      <c r="E262" s="145" t="s">
        <v>19</v>
      </c>
      <c r="F262" s="146" t="s">
        <v>400</v>
      </c>
      <c r="H262" s="147">
        <v>2.16</v>
      </c>
      <c r="I262" s="148"/>
      <c r="L262" s="144"/>
      <c r="M262" s="149"/>
      <c r="T262" s="150"/>
      <c r="AT262" s="145" t="s">
        <v>131</v>
      </c>
      <c r="AU262" s="145" t="s">
        <v>82</v>
      </c>
      <c r="AV262" s="12" t="s">
        <v>82</v>
      </c>
      <c r="AW262" s="12" t="s">
        <v>33</v>
      </c>
      <c r="AX262" s="12" t="s">
        <v>71</v>
      </c>
      <c r="AY262" s="145" t="s">
        <v>118</v>
      </c>
    </row>
    <row r="263" spans="2:65" s="12" customFormat="1" ht="11.25">
      <c r="B263" s="144"/>
      <c r="D263" s="138" t="s">
        <v>131</v>
      </c>
      <c r="E263" s="145" t="s">
        <v>19</v>
      </c>
      <c r="F263" s="146" t="s">
        <v>401</v>
      </c>
      <c r="H263" s="147">
        <v>1.998</v>
      </c>
      <c r="I263" s="148"/>
      <c r="L263" s="144"/>
      <c r="M263" s="149"/>
      <c r="T263" s="150"/>
      <c r="AT263" s="145" t="s">
        <v>131</v>
      </c>
      <c r="AU263" s="145" t="s">
        <v>82</v>
      </c>
      <c r="AV263" s="12" t="s">
        <v>82</v>
      </c>
      <c r="AW263" s="12" t="s">
        <v>33</v>
      </c>
      <c r="AX263" s="12" t="s">
        <v>71</v>
      </c>
      <c r="AY263" s="145" t="s">
        <v>118</v>
      </c>
    </row>
    <row r="264" spans="2:65" s="1" customFormat="1" ht="16.5" customHeight="1">
      <c r="B264" s="30"/>
      <c r="C264" s="125" t="s">
        <v>402</v>
      </c>
      <c r="D264" s="125" t="s">
        <v>120</v>
      </c>
      <c r="E264" s="126" t="s">
        <v>403</v>
      </c>
      <c r="F264" s="127" t="s">
        <v>404</v>
      </c>
      <c r="G264" s="128" t="s">
        <v>123</v>
      </c>
      <c r="H264" s="129">
        <v>47.88</v>
      </c>
      <c r="I264" s="130"/>
      <c r="J264" s="131">
        <f>ROUND(I264*H264,2)</f>
        <v>0</v>
      </c>
      <c r="K264" s="127" t="s">
        <v>124</v>
      </c>
      <c r="L264" s="30"/>
      <c r="M264" s="132" t="s">
        <v>19</v>
      </c>
      <c r="N264" s="133" t="s">
        <v>42</v>
      </c>
      <c r="P264" s="134">
        <f>O264*H264</f>
        <v>0</v>
      </c>
      <c r="Q264" s="134">
        <v>2.6900000000000001E-3</v>
      </c>
      <c r="R264" s="134">
        <f>Q264*H264</f>
        <v>0.1287972</v>
      </c>
      <c r="S264" s="134">
        <v>0</v>
      </c>
      <c r="T264" s="135">
        <f>S264*H264</f>
        <v>0</v>
      </c>
      <c r="AR264" s="136" t="s">
        <v>125</v>
      </c>
      <c r="AT264" s="136" t="s">
        <v>120</v>
      </c>
      <c r="AU264" s="136" t="s">
        <v>82</v>
      </c>
      <c r="AY264" s="15" t="s">
        <v>118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5" t="s">
        <v>79</v>
      </c>
      <c r="BK264" s="137">
        <f>ROUND(I264*H264,2)</f>
        <v>0</v>
      </c>
      <c r="BL264" s="15" t="s">
        <v>125</v>
      </c>
      <c r="BM264" s="136" t="s">
        <v>405</v>
      </c>
    </row>
    <row r="265" spans="2:65" s="1" customFormat="1" ht="11.25">
      <c r="B265" s="30"/>
      <c r="D265" s="138" t="s">
        <v>127</v>
      </c>
      <c r="F265" s="139" t="s">
        <v>406</v>
      </c>
      <c r="I265" s="140"/>
      <c r="L265" s="30"/>
      <c r="M265" s="141"/>
      <c r="T265" s="49"/>
      <c r="AT265" s="15" t="s">
        <v>127</v>
      </c>
      <c r="AU265" s="15" t="s">
        <v>82</v>
      </c>
    </row>
    <row r="266" spans="2:65" s="1" customFormat="1" ht="11.25">
      <c r="B266" s="30"/>
      <c r="D266" s="142" t="s">
        <v>129</v>
      </c>
      <c r="F266" s="143" t="s">
        <v>407</v>
      </c>
      <c r="I266" s="140"/>
      <c r="L266" s="30"/>
      <c r="M266" s="141"/>
      <c r="T266" s="49"/>
      <c r="AT266" s="15" t="s">
        <v>129</v>
      </c>
      <c r="AU266" s="15" t="s">
        <v>82</v>
      </c>
    </row>
    <row r="267" spans="2:65" s="12" customFormat="1" ht="11.25">
      <c r="B267" s="144"/>
      <c r="D267" s="138" t="s">
        <v>131</v>
      </c>
      <c r="E267" s="145" t="s">
        <v>19</v>
      </c>
      <c r="F267" s="146" t="s">
        <v>408</v>
      </c>
      <c r="H267" s="147">
        <v>16.32</v>
      </c>
      <c r="I267" s="148"/>
      <c r="L267" s="144"/>
      <c r="M267" s="149"/>
      <c r="T267" s="150"/>
      <c r="AT267" s="145" t="s">
        <v>131</v>
      </c>
      <c r="AU267" s="145" t="s">
        <v>82</v>
      </c>
      <c r="AV267" s="12" t="s">
        <v>82</v>
      </c>
      <c r="AW267" s="12" t="s">
        <v>33</v>
      </c>
      <c r="AX267" s="12" t="s">
        <v>71</v>
      </c>
      <c r="AY267" s="145" t="s">
        <v>118</v>
      </c>
    </row>
    <row r="268" spans="2:65" s="12" customFormat="1" ht="11.25">
      <c r="B268" s="144"/>
      <c r="D268" s="138" t="s">
        <v>131</v>
      </c>
      <c r="E268" s="145" t="s">
        <v>19</v>
      </c>
      <c r="F268" s="146" t="s">
        <v>409</v>
      </c>
      <c r="H268" s="147">
        <v>16.32</v>
      </c>
      <c r="I268" s="148"/>
      <c r="L268" s="144"/>
      <c r="M268" s="149"/>
      <c r="T268" s="150"/>
      <c r="AT268" s="145" t="s">
        <v>131</v>
      </c>
      <c r="AU268" s="145" t="s">
        <v>82</v>
      </c>
      <c r="AV268" s="12" t="s">
        <v>82</v>
      </c>
      <c r="AW268" s="12" t="s">
        <v>33</v>
      </c>
      <c r="AX268" s="12" t="s">
        <v>71</v>
      </c>
      <c r="AY268" s="145" t="s">
        <v>118</v>
      </c>
    </row>
    <row r="269" spans="2:65" s="12" customFormat="1" ht="11.25">
      <c r="B269" s="144"/>
      <c r="D269" s="138" t="s">
        <v>131</v>
      </c>
      <c r="E269" s="145" t="s">
        <v>19</v>
      </c>
      <c r="F269" s="146" t="s">
        <v>410</v>
      </c>
      <c r="H269" s="147">
        <v>15.24</v>
      </c>
      <c r="I269" s="148"/>
      <c r="L269" s="144"/>
      <c r="M269" s="149"/>
      <c r="T269" s="150"/>
      <c r="AT269" s="145" t="s">
        <v>131</v>
      </c>
      <c r="AU269" s="145" t="s">
        <v>82</v>
      </c>
      <c r="AV269" s="12" t="s">
        <v>82</v>
      </c>
      <c r="AW269" s="12" t="s">
        <v>33</v>
      </c>
      <c r="AX269" s="12" t="s">
        <v>71</v>
      </c>
      <c r="AY269" s="145" t="s">
        <v>118</v>
      </c>
    </row>
    <row r="270" spans="2:65" s="1" customFormat="1" ht="16.5" customHeight="1">
      <c r="B270" s="30"/>
      <c r="C270" s="125" t="s">
        <v>411</v>
      </c>
      <c r="D270" s="125" t="s">
        <v>120</v>
      </c>
      <c r="E270" s="126" t="s">
        <v>412</v>
      </c>
      <c r="F270" s="127" t="s">
        <v>413</v>
      </c>
      <c r="G270" s="128" t="s">
        <v>123</v>
      </c>
      <c r="H270" s="129">
        <v>47.88</v>
      </c>
      <c r="I270" s="130"/>
      <c r="J270" s="131">
        <f>ROUND(I270*H270,2)</f>
        <v>0</v>
      </c>
      <c r="K270" s="127" t="s">
        <v>124</v>
      </c>
      <c r="L270" s="30"/>
      <c r="M270" s="132" t="s">
        <v>19</v>
      </c>
      <c r="N270" s="133" t="s">
        <v>42</v>
      </c>
      <c r="P270" s="134">
        <f>O270*H270</f>
        <v>0</v>
      </c>
      <c r="Q270" s="134">
        <v>0</v>
      </c>
      <c r="R270" s="134">
        <f>Q270*H270</f>
        <v>0</v>
      </c>
      <c r="S270" s="134">
        <v>0</v>
      </c>
      <c r="T270" s="135">
        <f>S270*H270</f>
        <v>0</v>
      </c>
      <c r="AR270" s="136" t="s">
        <v>125</v>
      </c>
      <c r="AT270" s="136" t="s">
        <v>120</v>
      </c>
      <c r="AU270" s="136" t="s">
        <v>82</v>
      </c>
      <c r="AY270" s="15" t="s">
        <v>118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5" t="s">
        <v>79</v>
      </c>
      <c r="BK270" s="137">
        <f>ROUND(I270*H270,2)</f>
        <v>0</v>
      </c>
      <c r="BL270" s="15" t="s">
        <v>125</v>
      </c>
      <c r="BM270" s="136" t="s">
        <v>414</v>
      </c>
    </row>
    <row r="271" spans="2:65" s="1" customFormat="1" ht="11.25">
      <c r="B271" s="30"/>
      <c r="D271" s="138" t="s">
        <v>127</v>
      </c>
      <c r="F271" s="139" t="s">
        <v>415</v>
      </c>
      <c r="I271" s="140"/>
      <c r="L271" s="30"/>
      <c r="M271" s="141"/>
      <c r="T271" s="49"/>
      <c r="AT271" s="15" t="s">
        <v>127</v>
      </c>
      <c r="AU271" s="15" t="s">
        <v>82</v>
      </c>
    </row>
    <row r="272" spans="2:65" s="1" customFormat="1" ht="11.25">
      <c r="B272" s="30"/>
      <c r="D272" s="142" t="s">
        <v>129</v>
      </c>
      <c r="F272" s="143" t="s">
        <v>416</v>
      </c>
      <c r="I272" s="140"/>
      <c r="L272" s="30"/>
      <c r="M272" s="141"/>
      <c r="T272" s="49"/>
      <c r="AT272" s="15" t="s">
        <v>129</v>
      </c>
      <c r="AU272" s="15" t="s">
        <v>82</v>
      </c>
    </row>
    <row r="273" spans="2:65" s="1" customFormat="1" ht="16.5" customHeight="1">
      <c r="B273" s="30"/>
      <c r="C273" s="125" t="s">
        <v>417</v>
      </c>
      <c r="D273" s="125" t="s">
        <v>120</v>
      </c>
      <c r="E273" s="126" t="s">
        <v>418</v>
      </c>
      <c r="F273" s="127" t="s">
        <v>419</v>
      </c>
      <c r="G273" s="128" t="s">
        <v>266</v>
      </c>
      <c r="H273" s="129">
        <v>0.40400000000000003</v>
      </c>
      <c r="I273" s="130"/>
      <c r="J273" s="131">
        <f>ROUND(I273*H273,2)</f>
        <v>0</v>
      </c>
      <c r="K273" s="127" t="s">
        <v>124</v>
      </c>
      <c r="L273" s="30"/>
      <c r="M273" s="132" t="s">
        <v>19</v>
      </c>
      <c r="N273" s="133" t="s">
        <v>42</v>
      </c>
      <c r="P273" s="134">
        <f>O273*H273</f>
        <v>0</v>
      </c>
      <c r="Q273" s="134">
        <v>1.06277</v>
      </c>
      <c r="R273" s="134">
        <f>Q273*H273</f>
        <v>0.42935908</v>
      </c>
      <c r="S273" s="134">
        <v>0</v>
      </c>
      <c r="T273" s="135">
        <f>S273*H273</f>
        <v>0</v>
      </c>
      <c r="AR273" s="136" t="s">
        <v>125</v>
      </c>
      <c r="AT273" s="136" t="s">
        <v>120</v>
      </c>
      <c r="AU273" s="136" t="s">
        <v>82</v>
      </c>
      <c r="AY273" s="15" t="s">
        <v>118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5" t="s">
        <v>79</v>
      </c>
      <c r="BK273" s="137">
        <f>ROUND(I273*H273,2)</f>
        <v>0</v>
      </c>
      <c r="BL273" s="15" t="s">
        <v>125</v>
      </c>
      <c r="BM273" s="136" t="s">
        <v>420</v>
      </c>
    </row>
    <row r="274" spans="2:65" s="1" customFormat="1" ht="11.25">
      <c r="B274" s="30"/>
      <c r="D274" s="138" t="s">
        <v>127</v>
      </c>
      <c r="F274" s="139" t="s">
        <v>421</v>
      </c>
      <c r="I274" s="140"/>
      <c r="L274" s="30"/>
      <c r="M274" s="141"/>
      <c r="T274" s="49"/>
      <c r="AT274" s="15" t="s">
        <v>127</v>
      </c>
      <c r="AU274" s="15" t="s">
        <v>82</v>
      </c>
    </row>
    <row r="275" spans="2:65" s="1" customFormat="1" ht="11.25">
      <c r="B275" s="30"/>
      <c r="D275" s="142" t="s">
        <v>129</v>
      </c>
      <c r="F275" s="143" t="s">
        <v>422</v>
      </c>
      <c r="I275" s="140"/>
      <c r="L275" s="30"/>
      <c r="M275" s="141"/>
      <c r="T275" s="49"/>
      <c r="AT275" s="15" t="s">
        <v>129</v>
      </c>
      <c r="AU275" s="15" t="s">
        <v>82</v>
      </c>
    </row>
    <row r="276" spans="2:65" s="12" customFormat="1" ht="11.25">
      <c r="B276" s="144"/>
      <c r="D276" s="138" t="s">
        <v>131</v>
      </c>
      <c r="E276" s="145" t="s">
        <v>19</v>
      </c>
      <c r="F276" s="146" t="s">
        <v>423</v>
      </c>
      <c r="H276" s="147">
        <v>0.13300000000000001</v>
      </c>
      <c r="I276" s="148"/>
      <c r="L276" s="144"/>
      <c r="M276" s="149"/>
      <c r="T276" s="150"/>
      <c r="AT276" s="145" t="s">
        <v>131</v>
      </c>
      <c r="AU276" s="145" t="s">
        <v>82</v>
      </c>
      <c r="AV276" s="12" t="s">
        <v>82</v>
      </c>
      <c r="AW276" s="12" t="s">
        <v>33</v>
      </c>
      <c r="AX276" s="12" t="s">
        <v>71</v>
      </c>
      <c r="AY276" s="145" t="s">
        <v>118</v>
      </c>
    </row>
    <row r="277" spans="2:65" s="12" customFormat="1" ht="11.25">
      <c r="B277" s="144"/>
      <c r="D277" s="138" t="s">
        <v>131</v>
      </c>
      <c r="E277" s="145" t="s">
        <v>19</v>
      </c>
      <c r="F277" s="146" t="s">
        <v>424</v>
      </c>
      <c r="H277" s="147">
        <v>0.13300000000000001</v>
      </c>
      <c r="I277" s="148"/>
      <c r="L277" s="144"/>
      <c r="M277" s="149"/>
      <c r="T277" s="150"/>
      <c r="AT277" s="145" t="s">
        <v>131</v>
      </c>
      <c r="AU277" s="145" t="s">
        <v>82</v>
      </c>
      <c r="AV277" s="12" t="s">
        <v>82</v>
      </c>
      <c r="AW277" s="12" t="s">
        <v>33</v>
      </c>
      <c r="AX277" s="12" t="s">
        <v>71</v>
      </c>
      <c r="AY277" s="145" t="s">
        <v>118</v>
      </c>
    </row>
    <row r="278" spans="2:65" s="12" customFormat="1" ht="11.25">
      <c r="B278" s="144"/>
      <c r="D278" s="138" t="s">
        <v>131</v>
      </c>
      <c r="E278" s="145" t="s">
        <v>19</v>
      </c>
      <c r="F278" s="146" t="s">
        <v>425</v>
      </c>
      <c r="H278" s="147">
        <v>0.13800000000000001</v>
      </c>
      <c r="I278" s="148"/>
      <c r="L278" s="144"/>
      <c r="M278" s="149"/>
      <c r="T278" s="150"/>
      <c r="AT278" s="145" t="s">
        <v>131</v>
      </c>
      <c r="AU278" s="145" t="s">
        <v>82</v>
      </c>
      <c r="AV278" s="12" t="s">
        <v>82</v>
      </c>
      <c r="AW278" s="12" t="s">
        <v>33</v>
      </c>
      <c r="AX278" s="12" t="s">
        <v>71</v>
      </c>
      <c r="AY278" s="145" t="s">
        <v>118</v>
      </c>
    </row>
    <row r="279" spans="2:65" s="11" customFormat="1" ht="22.9" customHeight="1">
      <c r="B279" s="113"/>
      <c r="D279" s="114" t="s">
        <v>70</v>
      </c>
      <c r="E279" s="123" t="s">
        <v>125</v>
      </c>
      <c r="F279" s="123" t="s">
        <v>426</v>
      </c>
      <c r="I279" s="116"/>
      <c r="J279" s="124">
        <f>BK279</f>
        <v>0</v>
      </c>
      <c r="L279" s="113"/>
      <c r="M279" s="118"/>
      <c r="P279" s="119">
        <f>SUM(P280:P312)</f>
        <v>0</v>
      </c>
      <c r="R279" s="119">
        <f>SUM(R280:R312)</f>
        <v>114.25344788</v>
      </c>
      <c r="T279" s="120">
        <f>SUM(T280:T312)</f>
        <v>0</v>
      </c>
      <c r="AR279" s="114" t="s">
        <v>79</v>
      </c>
      <c r="AT279" s="121" t="s">
        <v>70</v>
      </c>
      <c r="AU279" s="121" t="s">
        <v>79</v>
      </c>
      <c r="AY279" s="114" t="s">
        <v>118</v>
      </c>
      <c r="BK279" s="122">
        <f>SUM(BK280:BK312)</f>
        <v>0</v>
      </c>
    </row>
    <row r="280" spans="2:65" s="1" customFormat="1" ht="16.5" customHeight="1">
      <c r="B280" s="30"/>
      <c r="C280" s="125" t="s">
        <v>427</v>
      </c>
      <c r="D280" s="125" t="s">
        <v>120</v>
      </c>
      <c r="E280" s="126" t="s">
        <v>428</v>
      </c>
      <c r="F280" s="127" t="s">
        <v>429</v>
      </c>
      <c r="G280" s="128" t="s">
        <v>123</v>
      </c>
      <c r="H280" s="129">
        <v>35.770000000000003</v>
      </c>
      <c r="I280" s="130"/>
      <c r="J280" s="131">
        <f>ROUND(I280*H280,2)</f>
        <v>0</v>
      </c>
      <c r="K280" s="127" t="s">
        <v>124</v>
      </c>
      <c r="L280" s="30"/>
      <c r="M280" s="132" t="s">
        <v>19</v>
      </c>
      <c r="N280" s="133" t="s">
        <v>42</v>
      </c>
      <c r="P280" s="134">
        <f>O280*H280</f>
        <v>0</v>
      </c>
      <c r="Q280" s="134">
        <v>0.36435000000000001</v>
      </c>
      <c r="R280" s="134">
        <f>Q280*H280</f>
        <v>13.032799500000001</v>
      </c>
      <c r="S280" s="134">
        <v>0</v>
      </c>
      <c r="T280" s="135">
        <f>S280*H280</f>
        <v>0</v>
      </c>
      <c r="AR280" s="136" t="s">
        <v>125</v>
      </c>
      <c r="AT280" s="136" t="s">
        <v>120</v>
      </c>
      <c r="AU280" s="136" t="s">
        <v>82</v>
      </c>
      <c r="AY280" s="15" t="s">
        <v>118</v>
      </c>
      <c r="BE280" s="137">
        <f>IF(N280="základní",J280,0)</f>
        <v>0</v>
      </c>
      <c r="BF280" s="137">
        <f>IF(N280="snížená",J280,0)</f>
        <v>0</v>
      </c>
      <c r="BG280" s="137">
        <f>IF(N280="zákl. přenesená",J280,0)</f>
        <v>0</v>
      </c>
      <c r="BH280" s="137">
        <f>IF(N280="sníž. přenesená",J280,0)</f>
        <v>0</v>
      </c>
      <c r="BI280" s="137">
        <f>IF(N280="nulová",J280,0)</f>
        <v>0</v>
      </c>
      <c r="BJ280" s="15" t="s">
        <v>79</v>
      </c>
      <c r="BK280" s="137">
        <f>ROUND(I280*H280,2)</f>
        <v>0</v>
      </c>
      <c r="BL280" s="15" t="s">
        <v>125</v>
      </c>
      <c r="BM280" s="136" t="s">
        <v>430</v>
      </c>
    </row>
    <row r="281" spans="2:65" s="1" customFormat="1" ht="11.25">
      <c r="B281" s="30"/>
      <c r="D281" s="138" t="s">
        <v>127</v>
      </c>
      <c r="F281" s="139" t="s">
        <v>431</v>
      </c>
      <c r="I281" s="140"/>
      <c r="L281" s="30"/>
      <c r="M281" s="141"/>
      <c r="T281" s="49"/>
      <c r="AT281" s="15" t="s">
        <v>127</v>
      </c>
      <c r="AU281" s="15" t="s">
        <v>82</v>
      </c>
    </row>
    <row r="282" spans="2:65" s="1" customFormat="1" ht="11.25">
      <c r="B282" s="30"/>
      <c r="D282" s="142" t="s">
        <v>129</v>
      </c>
      <c r="F282" s="143" t="s">
        <v>432</v>
      </c>
      <c r="I282" s="140"/>
      <c r="L282" s="30"/>
      <c r="M282" s="141"/>
      <c r="T282" s="49"/>
      <c r="AT282" s="15" t="s">
        <v>129</v>
      </c>
      <c r="AU282" s="15" t="s">
        <v>82</v>
      </c>
    </row>
    <row r="283" spans="2:65" s="12" customFormat="1" ht="11.25">
      <c r="B283" s="144"/>
      <c r="D283" s="138" t="s">
        <v>131</v>
      </c>
      <c r="E283" s="145" t="s">
        <v>19</v>
      </c>
      <c r="F283" s="146" t="s">
        <v>433</v>
      </c>
      <c r="H283" s="147">
        <v>11.75</v>
      </c>
      <c r="I283" s="148"/>
      <c r="L283" s="144"/>
      <c r="M283" s="149"/>
      <c r="T283" s="150"/>
      <c r="AT283" s="145" t="s">
        <v>131</v>
      </c>
      <c r="AU283" s="145" t="s">
        <v>82</v>
      </c>
      <c r="AV283" s="12" t="s">
        <v>82</v>
      </c>
      <c r="AW283" s="12" t="s">
        <v>33</v>
      </c>
      <c r="AX283" s="12" t="s">
        <v>71</v>
      </c>
      <c r="AY283" s="145" t="s">
        <v>118</v>
      </c>
    </row>
    <row r="284" spans="2:65" s="12" customFormat="1" ht="11.25">
      <c r="B284" s="144"/>
      <c r="D284" s="138" t="s">
        <v>131</v>
      </c>
      <c r="E284" s="145" t="s">
        <v>19</v>
      </c>
      <c r="F284" s="146" t="s">
        <v>434</v>
      </c>
      <c r="H284" s="147">
        <v>11.28</v>
      </c>
      <c r="I284" s="148"/>
      <c r="L284" s="144"/>
      <c r="M284" s="149"/>
      <c r="T284" s="150"/>
      <c r="AT284" s="145" t="s">
        <v>131</v>
      </c>
      <c r="AU284" s="145" t="s">
        <v>82</v>
      </c>
      <c r="AV284" s="12" t="s">
        <v>82</v>
      </c>
      <c r="AW284" s="12" t="s">
        <v>33</v>
      </c>
      <c r="AX284" s="12" t="s">
        <v>71</v>
      </c>
      <c r="AY284" s="145" t="s">
        <v>118</v>
      </c>
    </row>
    <row r="285" spans="2:65" s="12" customFormat="1" ht="11.25">
      <c r="B285" s="144"/>
      <c r="D285" s="138" t="s">
        <v>131</v>
      </c>
      <c r="E285" s="145" t="s">
        <v>19</v>
      </c>
      <c r="F285" s="146" t="s">
        <v>435</v>
      </c>
      <c r="H285" s="147">
        <v>12.74</v>
      </c>
      <c r="I285" s="148"/>
      <c r="L285" s="144"/>
      <c r="M285" s="149"/>
      <c r="T285" s="150"/>
      <c r="AT285" s="145" t="s">
        <v>131</v>
      </c>
      <c r="AU285" s="145" t="s">
        <v>82</v>
      </c>
      <c r="AV285" s="12" t="s">
        <v>82</v>
      </c>
      <c r="AW285" s="12" t="s">
        <v>33</v>
      </c>
      <c r="AX285" s="12" t="s">
        <v>71</v>
      </c>
      <c r="AY285" s="145" t="s">
        <v>118</v>
      </c>
    </row>
    <row r="286" spans="2:65" s="1" customFormat="1" ht="16.5" customHeight="1">
      <c r="B286" s="30"/>
      <c r="C286" s="125" t="s">
        <v>436</v>
      </c>
      <c r="D286" s="125" t="s">
        <v>120</v>
      </c>
      <c r="E286" s="126" t="s">
        <v>437</v>
      </c>
      <c r="F286" s="127" t="s">
        <v>438</v>
      </c>
      <c r="G286" s="128" t="s">
        <v>182</v>
      </c>
      <c r="H286" s="129">
        <v>1.21</v>
      </c>
      <c r="I286" s="130"/>
      <c r="J286" s="131">
        <f>ROUND(I286*H286,2)</f>
        <v>0</v>
      </c>
      <c r="K286" s="127" t="s">
        <v>124</v>
      </c>
      <c r="L286" s="30"/>
      <c r="M286" s="132" t="s">
        <v>19</v>
      </c>
      <c r="N286" s="133" t="s">
        <v>42</v>
      </c>
      <c r="P286" s="134">
        <f>O286*H286</f>
        <v>0</v>
      </c>
      <c r="Q286" s="134">
        <v>1.8907700000000001</v>
      </c>
      <c r="R286" s="134">
        <f>Q286*H286</f>
        <v>2.2878316999999999</v>
      </c>
      <c r="S286" s="134">
        <v>0</v>
      </c>
      <c r="T286" s="135">
        <f>S286*H286</f>
        <v>0</v>
      </c>
      <c r="AR286" s="136" t="s">
        <v>125</v>
      </c>
      <c r="AT286" s="136" t="s">
        <v>120</v>
      </c>
      <c r="AU286" s="136" t="s">
        <v>82</v>
      </c>
      <c r="AY286" s="15" t="s">
        <v>118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5" t="s">
        <v>79</v>
      </c>
      <c r="BK286" s="137">
        <f>ROUND(I286*H286,2)</f>
        <v>0</v>
      </c>
      <c r="BL286" s="15" t="s">
        <v>125</v>
      </c>
      <c r="BM286" s="136" t="s">
        <v>439</v>
      </c>
    </row>
    <row r="287" spans="2:65" s="1" customFormat="1" ht="11.25">
      <c r="B287" s="30"/>
      <c r="D287" s="138" t="s">
        <v>127</v>
      </c>
      <c r="F287" s="139" t="s">
        <v>440</v>
      </c>
      <c r="I287" s="140"/>
      <c r="L287" s="30"/>
      <c r="M287" s="141"/>
      <c r="T287" s="49"/>
      <c r="AT287" s="15" t="s">
        <v>127</v>
      </c>
      <c r="AU287" s="15" t="s">
        <v>82</v>
      </c>
    </row>
    <row r="288" spans="2:65" s="1" customFormat="1" ht="11.25">
      <c r="B288" s="30"/>
      <c r="D288" s="142" t="s">
        <v>129</v>
      </c>
      <c r="F288" s="143" t="s">
        <v>441</v>
      </c>
      <c r="I288" s="140"/>
      <c r="L288" s="30"/>
      <c r="M288" s="141"/>
      <c r="T288" s="49"/>
      <c r="AT288" s="15" t="s">
        <v>129</v>
      </c>
      <c r="AU288" s="15" t="s">
        <v>82</v>
      </c>
    </row>
    <row r="289" spans="2:65" s="12" customFormat="1" ht="11.25">
      <c r="B289" s="144"/>
      <c r="D289" s="138" t="s">
        <v>131</v>
      </c>
      <c r="E289" s="145" t="s">
        <v>19</v>
      </c>
      <c r="F289" s="146" t="s">
        <v>442</v>
      </c>
      <c r="H289" s="147">
        <v>1.21</v>
      </c>
      <c r="I289" s="148"/>
      <c r="L289" s="144"/>
      <c r="M289" s="149"/>
      <c r="T289" s="150"/>
      <c r="AT289" s="145" t="s">
        <v>131</v>
      </c>
      <c r="AU289" s="145" t="s">
        <v>82</v>
      </c>
      <c r="AV289" s="12" t="s">
        <v>82</v>
      </c>
      <c r="AW289" s="12" t="s">
        <v>33</v>
      </c>
      <c r="AX289" s="12" t="s">
        <v>79</v>
      </c>
      <c r="AY289" s="145" t="s">
        <v>118</v>
      </c>
    </row>
    <row r="290" spans="2:65" s="1" customFormat="1" ht="16.5" customHeight="1">
      <c r="B290" s="30"/>
      <c r="C290" s="125" t="s">
        <v>443</v>
      </c>
      <c r="D290" s="125" t="s">
        <v>120</v>
      </c>
      <c r="E290" s="126" t="s">
        <v>444</v>
      </c>
      <c r="F290" s="127" t="s">
        <v>445</v>
      </c>
      <c r="G290" s="128" t="s">
        <v>182</v>
      </c>
      <c r="H290" s="129">
        <v>3.2290000000000001</v>
      </c>
      <c r="I290" s="130"/>
      <c r="J290" s="131">
        <f>ROUND(I290*H290,2)</f>
        <v>0</v>
      </c>
      <c r="K290" s="127" t="s">
        <v>124</v>
      </c>
      <c r="L290" s="30"/>
      <c r="M290" s="132" t="s">
        <v>19</v>
      </c>
      <c r="N290" s="133" t="s">
        <v>42</v>
      </c>
      <c r="P290" s="134">
        <f>O290*H290</f>
        <v>0</v>
      </c>
      <c r="Q290" s="134">
        <v>2.3010199999999998</v>
      </c>
      <c r="R290" s="134">
        <f>Q290*H290</f>
        <v>7.4299935799999997</v>
      </c>
      <c r="S290" s="134">
        <v>0</v>
      </c>
      <c r="T290" s="135">
        <f>S290*H290</f>
        <v>0</v>
      </c>
      <c r="AR290" s="136" t="s">
        <v>125</v>
      </c>
      <c r="AT290" s="136" t="s">
        <v>120</v>
      </c>
      <c r="AU290" s="136" t="s">
        <v>82</v>
      </c>
      <c r="AY290" s="15" t="s">
        <v>118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5" t="s">
        <v>79</v>
      </c>
      <c r="BK290" s="137">
        <f>ROUND(I290*H290,2)</f>
        <v>0</v>
      </c>
      <c r="BL290" s="15" t="s">
        <v>125</v>
      </c>
      <c r="BM290" s="136" t="s">
        <v>446</v>
      </c>
    </row>
    <row r="291" spans="2:65" s="1" customFormat="1" ht="19.5">
      <c r="B291" s="30"/>
      <c r="D291" s="138" t="s">
        <v>127</v>
      </c>
      <c r="F291" s="139" t="s">
        <v>447</v>
      </c>
      <c r="I291" s="140"/>
      <c r="L291" s="30"/>
      <c r="M291" s="141"/>
      <c r="T291" s="49"/>
      <c r="AT291" s="15" t="s">
        <v>127</v>
      </c>
      <c r="AU291" s="15" t="s">
        <v>82</v>
      </c>
    </row>
    <row r="292" spans="2:65" s="1" customFormat="1" ht="11.25">
      <c r="B292" s="30"/>
      <c r="D292" s="142" t="s">
        <v>129</v>
      </c>
      <c r="F292" s="143" t="s">
        <v>448</v>
      </c>
      <c r="I292" s="140"/>
      <c r="L292" s="30"/>
      <c r="M292" s="141"/>
      <c r="T292" s="49"/>
      <c r="AT292" s="15" t="s">
        <v>129</v>
      </c>
      <c r="AU292" s="15" t="s">
        <v>82</v>
      </c>
    </row>
    <row r="293" spans="2:65" s="12" customFormat="1" ht="11.25">
      <c r="B293" s="144"/>
      <c r="D293" s="138" t="s">
        <v>131</v>
      </c>
      <c r="E293" s="145" t="s">
        <v>19</v>
      </c>
      <c r="F293" s="146" t="s">
        <v>449</v>
      </c>
      <c r="H293" s="147">
        <v>1.19</v>
      </c>
      <c r="I293" s="148"/>
      <c r="L293" s="144"/>
      <c r="M293" s="149"/>
      <c r="T293" s="150"/>
      <c r="AT293" s="145" t="s">
        <v>131</v>
      </c>
      <c r="AU293" s="145" t="s">
        <v>82</v>
      </c>
      <c r="AV293" s="12" t="s">
        <v>82</v>
      </c>
      <c r="AW293" s="12" t="s">
        <v>33</v>
      </c>
      <c r="AX293" s="12" t="s">
        <v>71</v>
      </c>
      <c r="AY293" s="145" t="s">
        <v>118</v>
      </c>
    </row>
    <row r="294" spans="2:65" s="12" customFormat="1" ht="11.25">
      <c r="B294" s="144"/>
      <c r="D294" s="138" t="s">
        <v>131</v>
      </c>
      <c r="E294" s="145" t="s">
        <v>19</v>
      </c>
      <c r="F294" s="146" t="s">
        <v>450</v>
      </c>
      <c r="H294" s="147">
        <v>0.82899999999999996</v>
      </c>
      <c r="I294" s="148"/>
      <c r="L294" s="144"/>
      <c r="M294" s="149"/>
      <c r="T294" s="150"/>
      <c r="AT294" s="145" t="s">
        <v>131</v>
      </c>
      <c r="AU294" s="145" t="s">
        <v>82</v>
      </c>
      <c r="AV294" s="12" t="s">
        <v>82</v>
      </c>
      <c r="AW294" s="12" t="s">
        <v>33</v>
      </c>
      <c r="AX294" s="12" t="s">
        <v>71</v>
      </c>
      <c r="AY294" s="145" t="s">
        <v>118</v>
      </c>
    </row>
    <row r="295" spans="2:65" s="12" customFormat="1" ht="11.25">
      <c r="B295" s="144"/>
      <c r="D295" s="138" t="s">
        <v>131</v>
      </c>
      <c r="E295" s="145" t="s">
        <v>19</v>
      </c>
      <c r="F295" s="146" t="s">
        <v>451</v>
      </c>
      <c r="H295" s="147">
        <v>1.21</v>
      </c>
      <c r="I295" s="148"/>
      <c r="L295" s="144"/>
      <c r="M295" s="149"/>
      <c r="T295" s="150"/>
      <c r="AT295" s="145" t="s">
        <v>131</v>
      </c>
      <c r="AU295" s="145" t="s">
        <v>82</v>
      </c>
      <c r="AV295" s="12" t="s">
        <v>82</v>
      </c>
      <c r="AW295" s="12" t="s">
        <v>33</v>
      </c>
      <c r="AX295" s="12" t="s">
        <v>71</v>
      </c>
      <c r="AY295" s="145" t="s">
        <v>118</v>
      </c>
    </row>
    <row r="296" spans="2:65" s="1" customFormat="1" ht="16.5" customHeight="1">
      <c r="B296" s="30"/>
      <c r="C296" s="125" t="s">
        <v>452</v>
      </c>
      <c r="D296" s="125" t="s">
        <v>120</v>
      </c>
      <c r="E296" s="126" t="s">
        <v>453</v>
      </c>
      <c r="F296" s="127" t="s">
        <v>454</v>
      </c>
      <c r="G296" s="128" t="s">
        <v>123</v>
      </c>
      <c r="H296" s="129">
        <v>8.11</v>
      </c>
      <c r="I296" s="130"/>
      <c r="J296" s="131">
        <f>ROUND(I296*H296,2)</f>
        <v>0</v>
      </c>
      <c r="K296" s="127" t="s">
        <v>124</v>
      </c>
      <c r="L296" s="30"/>
      <c r="M296" s="132" t="s">
        <v>19</v>
      </c>
      <c r="N296" s="133" t="s">
        <v>42</v>
      </c>
      <c r="P296" s="134">
        <f>O296*H296</f>
        <v>0</v>
      </c>
      <c r="Q296" s="134">
        <v>6.3200000000000001E-3</v>
      </c>
      <c r="R296" s="134">
        <f>Q296*H296</f>
        <v>5.1255199999999994E-2</v>
      </c>
      <c r="S296" s="134">
        <v>0</v>
      </c>
      <c r="T296" s="135">
        <f>S296*H296</f>
        <v>0</v>
      </c>
      <c r="AR296" s="136" t="s">
        <v>125</v>
      </c>
      <c r="AT296" s="136" t="s">
        <v>120</v>
      </c>
      <c r="AU296" s="136" t="s">
        <v>82</v>
      </c>
      <c r="AY296" s="15" t="s">
        <v>118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5" t="s">
        <v>79</v>
      </c>
      <c r="BK296" s="137">
        <f>ROUND(I296*H296,2)</f>
        <v>0</v>
      </c>
      <c r="BL296" s="15" t="s">
        <v>125</v>
      </c>
      <c r="BM296" s="136" t="s">
        <v>455</v>
      </c>
    </row>
    <row r="297" spans="2:65" s="1" customFormat="1" ht="11.25">
      <c r="B297" s="30"/>
      <c r="D297" s="138" t="s">
        <v>127</v>
      </c>
      <c r="F297" s="139" t="s">
        <v>456</v>
      </c>
      <c r="I297" s="140"/>
      <c r="L297" s="30"/>
      <c r="M297" s="141"/>
      <c r="T297" s="49"/>
      <c r="AT297" s="15" t="s">
        <v>127</v>
      </c>
      <c r="AU297" s="15" t="s">
        <v>82</v>
      </c>
    </row>
    <row r="298" spans="2:65" s="1" customFormat="1" ht="11.25">
      <c r="B298" s="30"/>
      <c r="D298" s="142" t="s">
        <v>129</v>
      </c>
      <c r="F298" s="143" t="s">
        <v>457</v>
      </c>
      <c r="I298" s="140"/>
      <c r="L298" s="30"/>
      <c r="M298" s="141"/>
      <c r="T298" s="49"/>
      <c r="AT298" s="15" t="s">
        <v>129</v>
      </c>
      <c r="AU298" s="15" t="s">
        <v>82</v>
      </c>
    </row>
    <row r="299" spans="2:65" s="12" customFormat="1" ht="11.25">
      <c r="B299" s="144"/>
      <c r="D299" s="138" t="s">
        <v>131</v>
      </c>
      <c r="E299" s="145" t="s">
        <v>19</v>
      </c>
      <c r="F299" s="146" t="s">
        <v>458</v>
      </c>
      <c r="H299" s="147">
        <v>2.8</v>
      </c>
      <c r="I299" s="148"/>
      <c r="L299" s="144"/>
      <c r="M299" s="149"/>
      <c r="T299" s="150"/>
      <c r="AT299" s="145" t="s">
        <v>131</v>
      </c>
      <c r="AU299" s="145" t="s">
        <v>82</v>
      </c>
      <c r="AV299" s="12" t="s">
        <v>82</v>
      </c>
      <c r="AW299" s="12" t="s">
        <v>33</v>
      </c>
      <c r="AX299" s="12" t="s">
        <v>71</v>
      </c>
      <c r="AY299" s="145" t="s">
        <v>118</v>
      </c>
    </row>
    <row r="300" spans="2:65" s="12" customFormat="1" ht="11.25">
      <c r="B300" s="144"/>
      <c r="D300" s="138" t="s">
        <v>131</v>
      </c>
      <c r="E300" s="145" t="s">
        <v>19</v>
      </c>
      <c r="F300" s="146" t="s">
        <v>459</v>
      </c>
      <c r="H300" s="147">
        <v>1.95</v>
      </c>
      <c r="I300" s="148"/>
      <c r="L300" s="144"/>
      <c r="M300" s="149"/>
      <c r="T300" s="150"/>
      <c r="AT300" s="145" t="s">
        <v>131</v>
      </c>
      <c r="AU300" s="145" t="s">
        <v>82</v>
      </c>
      <c r="AV300" s="12" t="s">
        <v>82</v>
      </c>
      <c r="AW300" s="12" t="s">
        <v>33</v>
      </c>
      <c r="AX300" s="12" t="s">
        <v>71</v>
      </c>
      <c r="AY300" s="145" t="s">
        <v>118</v>
      </c>
    </row>
    <row r="301" spans="2:65" s="12" customFormat="1" ht="11.25">
      <c r="B301" s="144"/>
      <c r="D301" s="138" t="s">
        <v>131</v>
      </c>
      <c r="E301" s="145" t="s">
        <v>19</v>
      </c>
      <c r="F301" s="146" t="s">
        <v>460</v>
      </c>
      <c r="H301" s="147">
        <v>3.36</v>
      </c>
      <c r="I301" s="148"/>
      <c r="L301" s="144"/>
      <c r="M301" s="149"/>
      <c r="T301" s="150"/>
      <c r="AT301" s="145" t="s">
        <v>131</v>
      </c>
      <c r="AU301" s="145" t="s">
        <v>82</v>
      </c>
      <c r="AV301" s="12" t="s">
        <v>82</v>
      </c>
      <c r="AW301" s="12" t="s">
        <v>33</v>
      </c>
      <c r="AX301" s="12" t="s">
        <v>71</v>
      </c>
      <c r="AY301" s="145" t="s">
        <v>118</v>
      </c>
    </row>
    <row r="302" spans="2:65" s="1" customFormat="1" ht="16.5" customHeight="1">
      <c r="B302" s="30"/>
      <c r="C302" s="125" t="s">
        <v>461</v>
      </c>
      <c r="D302" s="125" t="s">
        <v>120</v>
      </c>
      <c r="E302" s="126" t="s">
        <v>462</v>
      </c>
      <c r="F302" s="127" t="s">
        <v>463</v>
      </c>
      <c r="G302" s="128" t="s">
        <v>182</v>
      </c>
      <c r="H302" s="129">
        <v>35.1</v>
      </c>
      <c r="I302" s="130"/>
      <c r="J302" s="131">
        <f>ROUND(I302*H302,2)</f>
        <v>0</v>
      </c>
      <c r="K302" s="127" t="s">
        <v>124</v>
      </c>
      <c r="L302" s="30"/>
      <c r="M302" s="132" t="s">
        <v>19</v>
      </c>
      <c r="N302" s="133" t="s">
        <v>42</v>
      </c>
      <c r="P302" s="134">
        <f>O302*H302</f>
        <v>0</v>
      </c>
      <c r="Q302" s="134">
        <v>1.8480000000000001</v>
      </c>
      <c r="R302" s="134">
        <f>Q302*H302</f>
        <v>64.864800000000002</v>
      </c>
      <c r="S302" s="134">
        <v>0</v>
      </c>
      <c r="T302" s="135">
        <f>S302*H302</f>
        <v>0</v>
      </c>
      <c r="AR302" s="136" t="s">
        <v>125</v>
      </c>
      <c r="AT302" s="136" t="s">
        <v>120</v>
      </c>
      <c r="AU302" s="136" t="s">
        <v>82</v>
      </c>
      <c r="AY302" s="15" t="s">
        <v>118</v>
      </c>
      <c r="BE302" s="137">
        <f>IF(N302="základní",J302,0)</f>
        <v>0</v>
      </c>
      <c r="BF302" s="137">
        <f>IF(N302="snížená",J302,0)</f>
        <v>0</v>
      </c>
      <c r="BG302" s="137">
        <f>IF(N302="zákl. přenesená",J302,0)</f>
        <v>0</v>
      </c>
      <c r="BH302" s="137">
        <f>IF(N302="sníž. přenesená",J302,0)</f>
        <v>0</v>
      </c>
      <c r="BI302" s="137">
        <f>IF(N302="nulová",J302,0)</f>
        <v>0</v>
      </c>
      <c r="BJ302" s="15" t="s">
        <v>79</v>
      </c>
      <c r="BK302" s="137">
        <f>ROUND(I302*H302,2)</f>
        <v>0</v>
      </c>
      <c r="BL302" s="15" t="s">
        <v>125</v>
      </c>
      <c r="BM302" s="136" t="s">
        <v>464</v>
      </c>
    </row>
    <row r="303" spans="2:65" s="1" customFormat="1" ht="11.25">
      <c r="B303" s="30"/>
      <c r="D303" s="138" t="s">
        <v>127</v>
      </c>
      <c r="F303" s="139" t="s">
        <v>465</v>
      </c>
      <c r="I303" s="140"/>
      <c r="L303" s="30"/>
      <c r="M303" s="141"/>
      <c r="T303" s="49"/>
      <c r="AT303" s="15" t="s">
        <v>127</v>
      </c>
      <c r="AU303" s="15" t="s">
        <v>82</v>
      </c>
    </row>
    <row r="304" spans="2:65" s="1" customFormat="1" ht="11.25">
      <c r="B304" s="30"/>
      <c r="D304" s="142" t="s">
        <v>129</v>
      </c>
      <c r="F304" s="143" t="s">
        <v>466</v>
      </c>
      <c r="I304" s="140"/>
      <c r="L304" s="30"/>
      <c r="M304" s="141"/>
      <c r="T304" s="49"/>
      <c r="AT304" s="15" t="s">
        <v>129</v>
      </c>
      <c r="AU304" s="15" t="s">
        <v>82</v>
      </c>
    </row>
    <row r="305" spans="2:65" s="1" customFormat="1" ht="19.5">
      <c r="B305" s="30"/>
      <c r="D305" s="138" t="s">
        <v>146</v>
      </c>
      <c r="F305" s="151" t="s">
        <v>467</v>
      </c>
      <c r="I305" s="140"/>
      <c r="L305" s="30"/>
      <c r="M305" s="141"/>
      <c r="T305" s="49"/>
      <c r="AT305" s="15" t="s">
        <v>146</v>
      </c>
      <c r="AU305" s="15" t="s">
        <v>82</v>
      </c>
    </row>
    <row r="306" spans="2:65" s="12" customFormat="1" ht="11.25">
      <c r="B306" s="144"/>
      <c r="D306" s="138" t="s">
        <v>131</v>
      </c>
      <c r="E306" s="145" t="s">
        <v>19</v>
      </c>
      <c r="F306" s="146" t="s">
        <v>468</v>
      </c>
      <c r="H306" s="147">
        <v>35.1</v>
      </c>
      <c r="I306" s="148"/>
      <c r="L306" s="144"/>
      <c r="M306" s="149"/>
      <c r="T306" s="150"/>
      <c r="AT306" s="145" t="s">
        <v>131</v>
      </c>
      <c r="AU306" s="145" t="s">
        <v>82</v>
      </c>
      <c r="AV306" s="12" t="s">
        <v>82</v>
      </c>
      <c r="AW306" s="12" t="s">
        <v>33</v>
      </c>
      <c r="AX306" s="12" t="s">
        <v>79</v>
      </c>
      <c r="AY306" s="145" t="s">
        <v>118</v>
      </c>
    </row>
    <row r="307" spans="2:65" s="1" customFormat="1" ht="16.5" customHeight="1">
      <c r="B307" s="30"/>
      <c r="C307" s="125" t="s">
        <v>469</v>
      </c>
      <c r="D307" s="125" t="s">
        <v>120</v>
      </c>
      <c r="E307" s="126" t="s">
        <v>470</v>
      </c>
      <c r="F307" s="127" t="s">
        <v>471</v>
      </c>
      <c r="G307" s="128" t="s">
        <v>123</v>
      </c>
      <c r="H307" s="129">
        <v>35.770000000000003</v>
      </c>
      <c r="I307" s="130"/>
      <c r="J307" s="131">
        <f>ROUND(I307*H307,2)</f>
        <v>0</v>
      </c>
      <c r="K307" s="127" t="s">
        <v>124</v>
      </c>
      <c r="L307" s="30"/>
      <c r="M307" s="132" t="s">
        <v>19</v>
      </c>
      <c r="N307" s="133" t="s">
        <v>42</v>
      </c>
      <c r="P307" s="134">
        <f>O307*H307</f>
        <v>0</v>
      </c>
      <c r="Q307" s="134">
        <v>0.74326999999999999</v>
      </c>
      <c r="R307" s="134">
        <f>Q307*H307</f>
        <v>26.586767900000002</v>
      </c>
      <c r="S307" s="134">
        <v>0</v>
      </c>
      <c r="T307" s="135">
        <f>S307*H307</f>
        <v>0</v>
      </c>
      <c r="AR307" s="136" t="s">
        <v>125</v>
      </c>
      <c r="AT307" s="136" t="s">
        <v>120</v>
      </c>
      <c r="AU307" s="136" t="s">
        <v>82</v>
      </c>
      <c r="AY307" s="15" t="s">
        <v>118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5" t="s">
        <v>79</v>
      </c>
      <c r="BK307" s="137">
        <f>ROUND(I307*H307,2)</f>
        <v>0</v>
      </c>
      <c r="BL307" s="15" t="s">
        <v>125</v>
      </c>
      <c r="BM307" s="136" t="s">
        <v>472</v>
      </c>
    </row>
    <row r="308" spans="2:65" s="1" customFormat="1" ht="11.25">
      <c r="B308" s="30"/>
      <c r="D308" s="138" t="s">
        <v>127</v>
      </c>
      <c r="F308" s="139" t="s">
        <v>473</v>
      </c>
      <c r="I308" s="140"/>
      <c r="L308" s="30"/>
      <c r="M308" s="141"/>
      <c r="T308" s="49"/>
      <c r="AT308" s="15" t="s">
        <v>127</v>
      </c>
      <c r="AU308" s="15" t="s">
        <v>82</v>
      </c>
    </row>
    <row r="309" spans="2:65" s="1" customFormat="1" ht="11.25">
      <c r="B309" s="30"/>
      <c r="D309" s="142" t="s">
        <v>129</v>
      </c>
      <c r="F309" s="143" t="s">
        <v>474</v>
      </c>
      <c r="I309" s="140"/>
      <c r="L309" s="30"/>
      <c r="M309" s="141"/>
      <c r="T309" s="49"/>
      <c r="AT309" s="15" t="s">
        <v>129</v>
      </c>
      <c r="AU309" s="15" t="s">
        <v>82</v>
      </c>
    </row>
    <row r="310" spans="2:65" s="12" customFormat="1" ht="11.25">
      <c r="B310" s="144"/>
      <c r="D310" s="138" t="s">
        <v>131</v>
      </c>
      <c r="E310" s="145" t="s">
        <v>19</v>
      </c>
      <c r="F310" s="146" t="s">
        <v>433</v>
      </c>
      <c r="H310" s="147">
        <v>11.75</v>
      </c>
      <c r="I310" s="148"/>
      <c r="L310" s="144"/>
      <c r="M310" s="149"/>
      <c r="T310" s="150"/>
      <c r="AT310" s="145" t="s">
        <v>131</v>
      </c>
      <c r="AU310" s="145" t="s">
        <v>82</v>
      </c>
      <c r="AV310" s="12" t="s">
        <v>82</v>
      </c>
      <c r="AW310" s="12" t="s">
        <v>33</v>
      </c>
      <c r="AX310" s="12" t="s">
        <v>71</v>
      </c>
      <c r="AY310" s="145" t="s">
        <v>118</v>
      </c>
    </row>
    <row r="311" spans="2:65" s="12" customFormat="1" ht="11.25">
      <c r="B311" s="144"/>
      <c r="D311" s="138" t="s">
        <v>131</v>
      </c>
      <c r="E311" s="145" t="s">
        <v>19</v>
      </c>
      <c r="F311" s="146" t="s">
        <v>434</v>
      </c>
      <c r="H311" s="147">
        <v>11.28</v>
      </c>
      <c r="I311" s="148"/>
      <c r="L311" s="144"/>
      <c r="M311" s="149"/>
      <c r="T311" s="150"/>
      <c r="AT311" s="145" t="s">
        <v>131</v>
      </c>
      <c r="AU311" s="145" t="s">
        <v>82</v>
      </c>
      <c r="AV311" s="12" t="s">
        <v>82</v>
      </c>
      <c r="AW311" s="12" t="s">
        <v>33</v>
      </c>
      <c r="AX311" s="12" t="s">
        <v>71</v>
      </c>
      <c r="AY311" s="145" t="s">
        <v>118</v>
      </c>
    </row>
    <row r="312" spans="2:65" s="12" customFormat="1" ht="11.25">
      <c r="B312" s="144"/>
      <c r="D312" s="138" t="s">
        <v>131</v>
      </c>
      <c r="E312" s="145" t="s">
        <v>19</v>
      </c>
      <c r="F312" s="146" t="s">
        <v>435</v>
      </c>
      <c r="H312" s="147">
        <v>12.74</v>
      </c>
      <c r="I312" s="148"/>
      <c r="L312" s="144"/>
      <c r="M312" s="149"/>
      <c r="T312" s="150"/>
      <c r="AT312" s="145" t="s">
        <v>131</v>
      </c>
      <c r="AU312" s="145" t="s">
        <v>82</v>
      </c>
      <c r="AV312" s="12" t="s">
        <v>82</v>
      </c>
      <c r="AW312" s="12" t="s">
        <v>33</v>
      </c>
      <c r="AX312" s="12" t="s">
        <v>71</v>
      </c>
      <c r="AY312" s="145" t="s">
        <v>118</v>
      </c>
    </row>
    <row r="313" spans="2:65" s="11" customFormat="1" ht="22.9" customHeight="1">
      <c r="B313" s="113"/>
      <c r="D313" s="114" t="s">
        <v>70</v>
      </c>
      <c r="E313" s="123" t="s">
        <v>153</v>
      </c>
      <c r="F313" s="123" t="s">
        <v>475</v>
      </c>
      <c r="I313" s="116"/>
      <c r="J313" s="124">
        <f>BK313</f>
        <v>0</v>
      </c>
      <c r="L313" s="113"/>
      <c r="M313" s="118"/>
      <c r="P313" s="119">
        <f>SUM(P314:P350)</f>
        <v>0</v>
      </c>
      <c r="R313" s="119">
        <f>SUM(R314:R350)</f>
        <v>2882.0951</v>
      </c>
      <c r="T313" s="120">
        <f>SUM(T314:T350)</f>
        <v>0</v>
      </c>
      <c r="AR313" s="114" t="s">
        <v>79</v>
      </c>
      <c r="AT313" s="121" t="s">
        <v>70</v>
      </c>
      <c r="AU313" s="121" t="s">
        <v>79</v>
      </c>
      <c r="AY313" s="114" t="s">
        <v>118</v>
      </c>
      <c r="BK313" s="122">
        <f>SUM(BK314:BK350)</f>
        <v>0</v>
      </c>
    </row>
    <row r="314" spans="2:65" s="1" customFormat="1" ht="24.2" customHeight="1">
      <c r="B314" s="30"/>
      <c r="C314" s="125" t="s">
        <v>476</v>
      </c>
      <c r="D314" s="125" t="s">
        <v>120</v>
      </c>
      <c r="E314" s="126" t="s">
        <v>477</v>
      </c>
      <c r="F314" s="127" t="s">
        <v>478</v>
      </c>
      <c r="G314" s="128" t="s">
        <v>123</v>
      </c>
      <c r="H314" s="129">
        <v>4160.78</v>
      </c>
      <c r="I314" s="130"/>
      <c r="J314" s="131">
        <f>ROUND(I314*H314,2)</f>
        <v>0</v>
      </c>
      <c r="K314" s="127" t="s">
        <v>124</v>
      </c>
      <c r="L314" s="30"/>
      <c r="M314" s="132" t="s">
        <v>19</v>
      </c>
      <c r="N314" s="133" t="s">
        <v>42</v>
      </c>
      <c r="P314" s="134">
        <f>O314*H314</f>
        <v>0</v>
      </c>
      <c r="Q314" s="134">
        <v>0</v>
      </c>
      <c r="R314" s="134">
        <f>Q314*H314</f>
        <v>0</v>
      </c>
      <c r="S314" s="134">
        <v>0</v>
      </c>
      <c r="T314" s="135">
        <f>S314*H314</f>
        <v>0</v>
      </c>
      <c r="AR314" s="136" t="s">
        <v>125</v>
      </c>
      <c r="AT314" s="136" t="s">
        <v>120</v>
      </c>
      <c r="AU314" s="136" t="s">
        <v>82</v>
      </c>
      <c r="AY314" s="15" t="s">
        <v>118</v>
      </c>
      <c r="BE314" s="137">
        <f>IF(N314="základní",J314,0)</f>
        <v>0</v>
      </c>
      <c r="BF314" s="137">
        <f>IF(N314="snížená",J314,0)</f>
        <v>0</v>
      </c>
      <c r="BG314" s="137">
        <f>IF(N314="zákl. přenesená",J314,0)</f>
        <v>0</v>
      </c>
      <c r="BH314" s="137">
        <f>IF(N314="sníž. přenesená",J314,0)</f>
        <v>0</v>
      </c>
      <c r="BI314" s="137">
        <f>IF(N314="nulová",J314,0)</f>
        <v>0</v>
      </c>
      <c r="BJ314" s="15" t="s">
        <v>79</v>
      </c>
      <c r="BK314" s="137">
        <f>ROUND(I314*H314,2)</f>
        <v>0</v>
      </c>
      <c r="BL314" s="15" t="s">
        <v>125</v>
      </c>
      <c r="BM314" s="136" t="s">
        <v>479</v>
      </c>
    </row>
    <row r="315" spans="2:65" s="1" customFormat="1" ht="29.25">
      <c r="B315" s="30"/>
      <c r="D315" s="138" t="s">
        <v>127</v>
      </c>
      <c r="F315" s="139" t="s">
        <v>480</v>
      </c>
      <c r="I315" s="140"/>
      <c r="L315" s="30"/>
      <c r="M315" s="141"/>
      <c r="T315" s="49"/>
      <c r="AT315" s="15" t="s">
        <v>127</v>
      </c>
      <c r="AU315" s="15" t="s">
        <v>82</v>
      </c>
    </row>
    <row r="316" spans="2:65" s="1" customFormat="1" ht="11.25">
      <c r="B316" s="30"/>
      <c r="D316" s="142" t="s">
        <v>129</v>
      </c>
      <c r="F316" s="143" t="s">
        <v>481</v>
      </c>
      <c r="I316" s="140"/>
      <c r="L316" s="30"/>
      <c r="M316" s="141"/>
      <c r="T316" s="49"/>
      <c r="AT316" s="15" t="s">
        <v>129</v>
      </c>
      <c r="AU316" s="15" t="s">
        <v>82</v>
      </c>
    </row>
    <row r="317" spans="2:65" s="12" customFormat="1" ht="11.25">
      <c r="B317" s="144"/>
      <c r="D317" s="138" t="s">
        <v>131</v>
      </c>
      <c r="E317" s="145" t="s">
        <v>19</v>
      </c>
      <c r="F317" s="146" t="s">
        <v>482</v>
      </c>
      <c r="H317" s="147">
        <v>3769.98</v>
      </c>
      <c r="I317" s="148"/>
      <c r="L317" s="144"/>
      <c r="M317" s="149"/>
      <c r="T317" s="150"/>
      <c r="AT317" s="145" t="s">
        <v>131</v>
      </c>
      <c r="AU317" s="145" t="s">
        <v>82</v>
      </c>
      <c r="AV317" s="12" t="s">
        <v>82</v>
      </c>
      <c r="AW317" s="12" t="s">
        <v>33</v>
      </c>
      <c r="AX317" s="12" t="s">
        <v>71</v>
      </c>
      <c r="AY317" s="145" t="s">
        <v>118</v>
      </c>
    </row>
    <row r="318" spans="2:65" s="12" customFormat="1" ht="11.25">
      <c r="B318" s="144"/>
      <c r="D318" s="138" t="s">
        <v>131</v>
      </c>
      <c r="E318" s="145" t="s">
        <v>19</v>
      </c>
      <c r="F318" s="146" t="s">
        <v>364</v>
      </c>
      <c r="H318" s="147">
        <v>390.8</v>
      </c>
      <c r="I318" s="148"/>
      <c r="L318" s="144"/>
      <c r="M318" s="149"/>
      <c r="T318" s="150"/>
      <c r="AT318" s="145" t="s">
        <v>131</v>
      </c>
      <c r="AU318" s="145" t="s">
        <v>82</v>
      </c>
      <c r="AV318" s="12" t="s">
        <v>82</v>
      </c>
      <c r="AW318" s="12" t="s">
        <v>33</v>
      </c>
      <c r="AX318" s="12" t="s">
        <v>71</v>
      </c>
      <c r="AY318" s="145" t="s">
        <v>118</v>
      </c>
    </row>
    <row r="319" spans="2:65" s="1" customFormat="1" ht="16.5" customHeight="1">
      <c r="B319" s="30"/>
      <c r="C319" s="152" t="s">
        <v>483</v>
      </c>
      <c r="D319" s="152" t="s">
        <v>263</v>
      </c>
      <c r="E319" s="153" t="s">
        <v>484</v>
      </c>
      <c r="F319" s="154" t="s">
        <v>485</v>
      </c>
      <c r="G319" s="155" t="s">
        <v>266</v>
      </c>
      <c r="H319" s="156">
        <v>183.90700000000001</v>
      </c>
      <c r="I319" s="157"/>
      <c r="J319" s="158">
        <f>ROUND(I319*H319,2)</f>
        <v>0</v>
      </c>
      <c r="K319" s="154" t="s">
        <v>124</v>
      </c>
      <c r="L319" s="159"/>
      <c r="M319" s="160" t="s">
        <v>19</v>
      </c>
      <c r="N319" s="161" t="s">
        <v>42</v>
      </c>
      <c r="P319" s="134">
        <f>O319*H319</f>
        <v>0</v>
      </c>
      <c r="Q319" s="134">
        <v>1</v>
      </c>
      <c r="R319" s="134">
        <f>Q319*H319</f>
        <v>183.90700000000001</v>
      </c>
      <c r="S319" s="134">
        <v>0</v>
      </c>
      <c r="T319" s="135">
        <f>S319*H319</f>
        <v>0</v>
      </c>
      <c r="AR319" s="136" t="s">
        <v>172</v>
      </c>
      <c r="AT319" s="136" t="s">
        <v>263</v>
      </c>
      <c r="AU319" s="136" t="s">
        <v>82</v>
      </c>
      <c r="AY319" s="15" t="s">
        <v>118</v>
      </c>
      <c r="BE319" s="137">
        <f>IF(N319="základní",J319,0)</f>
        <v>0</v>
      </c>
      <c r="BF319" s="137">
        <f>IF(N319="snížená",J319,0)</f>
        <v>0</v>
      </c>
      <c r="BG319" s="137">
        <f>IF(N319="zákl. přenesená",J319,0)</f>
        <v>0</v>
      </c>
      <c r="BH319" s="137">
        <f>IF(N319="sníž. přenesená",J319,0)</f>
        <v>0</v>
      </c>
      <c r="BI319" s="137">
        <f>IF(N319="nulová",J319,0)</f>
        <v>0</v>
      </c>
      <c r="BJ319" s="15" t="s">
        <v>79</v>
      </c>
      <c r="BK319" s="137">
        <f>ROUND(I319*H319,2)</f>
        <v>0</v>
      </c>
      <c r="BL319" s="15" t="s">
        <v>125</v>
      </c>
      <c r="BM319" s="136" t="s">
        <v>486</v>
      </c>
    </row>
    <row r="320" spans="2:65" s="1" customFormat="1" ht="11.25">
      <c r="B320" s="30"/>
      <c r="D320" s="138" t="s">
        <v>127</v>
      </c>
      <c r="F320" s="139" t="s">
        <v>485</v>
      </c>
      <c r="I320" s="140"/>
      <c r="L320" s="30"/>
      <c r="M320" s="141"/>
      <c r="T320" s="49"/>
      <c r="AT320" s="15" t="s">
        <v>127</v>
      </c>
      <c r="AU320" s="15" t="s">
        <v>82</v>
      </c>
    </row>
    <row r="321" spans="2:65" s="12" customFormat="1" ht="11.25">
      <c r="B321" s="144"/>
      <c r="D321" s="138" t="s">
        <v>131</v>
      </c>
      <c r="E321" s="145" t="s">
        <v>19</v>
      </c>
      <c r="F321" s="146" t="s">
        <v>487</v>
      </c>
      <c r="H321" s="147">
        <v>183.90700000000001</v>
      </c>
      <c r="I321" s="148"/>
      <c r="L321" s="144"/>
      <c r="M321" s="149"/>
      <c r="T321" s="150"/>
      <c r="AT321" s="145" t="s">
        <v>131</v>
      </c>
      <c r="AU321" s="145" t="s">
        <v>82</v>
      </c>
      <c r="AV321" s="12" t="s">
        <v>82</v>
      </c>
      <c r="AW321" s="12" t="s">
        <v>33</v>
      </c>
      <c r="AX321" s="12" t="s">
        <v>79</v>
      </c>
      <c r="AY321" s="145" t="s">
        <v>118</v>
      </c>
    </row>
    <row r="322" spans="2:65" s="1" customFormat="1" ht="16.5" customHeight="1">
      <c r="B322" s="30"/>
      <c r="C322" s="125" t="s">
        <v>488</v>
      </c>
      <c r="D322" s="125" t="s">
        <v>120</v>
      </c>
      <c r="E322" s="126" t="s">
        <v>489</v>
      </c>
      <c r="F322" s="127" t="s">
        <v>490</v>
      </c>
      <c r="G322" s="128" t="s">
        <v>123</v>
      </c>
      <c r="H322" s="129">
        <v>7592.7</v>
      </c>
      <c r="I322" s="130"/>
      <c r="J322" s="131">
        <f>ROUND(I322*H322,2)</f>
        <v>0</v>
      </c>
      <c r="K322" s="127" t="s">
        <v>124</v>
      </c>
      <c r="L322" s="30"/>
      <c r="M322" s="132" t="s">
        <v>19</v>
      </c>
      <c r="N322" s="133" t="s">
        <v>42</v>
      </c>
      <c r="P322" s="134">
        <f>O322*H322</f>
        <v>0</v>
      </c>
      <c r="Q322" s="134">
        <v>0.34499999999999997</v>
      </c>
      <c r="R322" s="134">
        <f>Q322*H322</f>
        <v>2619.4814999999999</v>
      </c>
      <c r="S322" s="134">
        <v>0</v>
      </c>
      <c r="T322" s="135">
        <f>S322*H322</f>
        <v>0</v>
      </c>
      <c r="AR322" s="136" t="s">
        <v>125</v>
      </c>
      <c r="AT322" s="136" t="s">
        <v>120</v>
      </c>
      <c r="AU322" s="136" t="s">
        <v>82</v>
      </c>
      <c r="AY322" s="15" t="s">
        <v>118</v>
      </c>
      <c r="BE322" s="137">
        <f>IF(N322="základní",J322,0)</f>
        <v>0</v>
      </c>
      <c r="BF322" s="137">
        <f>IF(N322="snížená",J322,0)</f>
        <v>0</v>
      </c>
      <c r="BG322" s="137">
        <f>IF(N322="zákl. přenesená",J322,0)</f>
        <v>0</v>
      </c>
      <c r="BH322" s="137">
        <f>IF(N322="sníž. přenesená",J322,0)</f>
        <v>0</v>
      </c>
      <c r="BI322" s="137">
        <f>IF(N322="nulová",J322,0)</f>
        <v>0</v>
      </c>
      <c r="BJ322" s="15" t="s">
        <v>79</v>
      </c>
      <c r="BK322" s="137">
        <f>ROUND(I322*H322,2)</f>
        <v>0</v>
      </c>
      <c r="BL322" s="15" t="s">
        <v>125</v>
      </c>
      <c r="BM322" s="136" t="s">
        <v>491</v>
      </c>
    </row>
    <row r="323" spans="2:65" s="1" customFormat="1" ht="11.25">
      <c r="B323" s="30"/>
      <c r="D323" s="138" t="s">
        <v>127</v>
      </c>
      <c r="F323" s="139" t="s">
        <v>492</v>
      </c>
      <c r="I323" s="140"/>
      <c r="L323" s="30"/>
      <c r="M323" s="141"/>
      <c r="T323" s="49"/>
      <c r="AT323" s="15" t="s">
        <v>127</v>
      </c>
      <c r="AU323" s="15" t="s">
        <v>82</v>
      </c>
    </row>
    <row r="324" spans="2:65" s="1" customFormat="1" ht="11.25">
      <c r="B324" s="30"/>
      <c r="D324" s="142" t="s">
        <v>129</v>
      </c>
      <c r="F324" s="143" t="s">
        <v>493</v>
      </c>
      <c r="I324" s="140"/>
      <c r="L324" s="30"/>
      <c r="M324" s="141"/>
      <c r="T324" s="49"/>
      <c r="AT324" s="15" t="s">
        <v>129</v>
      </c>
      <c r="AU324" s="15" t="s">
        <v>82</v>
      </c>
    </row>
    <row r="325" spans="2:65" s="12" customFormat="1" ht="11.25">
      <c r="B325" s="144"/>
      <c r="D325" s="138" t="s">
        <v>131</v>
      </c>
      <c r="E325" s="145" t="s">
        <v>19</v>
      </c>
      <c r="F325" s="146" t="s">
        <v>494</v>
      </c>
      <c r="H325" s="147">
        <v>6811.1</v>
      </c>
      <c r="I325" s="148"/>
      <c r="L325" s="144"/>
      <c r="M325" s="149"/>
      <c r="T325" s="150"/>
      <c r="AT325" s="145" t="s">
        <v>131</v>
      </c>
      <c r="AU325" s="145" t="s">
        <v>82</v>
      </c>
      <c r="AV325" s="12" t="s">
        <v>82</v>
      </c>
      <c r="AW325" s="12" t="s">
        <v>33</v>
      </c>
      <c r="AX325" s="12" t="s">
        <v>71</v>
      </c>
      <c r="AY325" s="145" t="s">
        <v>118</v>
      </c>
    </row>
    <row r="326" spans="2:65" s="12" customFormat="1" ht="11.25">
      <c r="B326" s="144"/>
      <c r="D326" s="138" t="s">
        <v>131</v>
      </c>
      <c r="E326" s="145" t="s">
        <v>19</v>
      </c>
      <c r="F326" s="146" t="s">
        <v>495</v>
      </c>
      <c r="H326" s="147">
        <v>781.6</v>
      </c>
      <c r="I326" s="148"/>
      <c r="L326" s="144"/>
      <c r="M326" s="149"/>
      <c r="T326" s="150"/>
      <c r="AT326" s="145" t="s">
        <v>131</v>
      </c>
      <c r="AU326" s="145" t="s">
        <v>82</v>
      </c>
      <c r="AV326" s="12" t="s">
        <v>82</v>
      </c>
      <c r="AW326" s="12" t="s">
        <v>33</v>
      </c>
      <c r="AX326" s="12" t="s">
        <v>71</v>
      </c>
      <c r="AY326" s="145" t="s">
        <v>118</v>
      </c>
    </row>
    <row r="327" spans="2:65" s="1" customFormat="1" ht="16.5" customHeight="1">
      <c r="B327" s="30"/>
      <c r="C327" s="125" t="s">
        <v>496</v>
      </c>
      <c r="D327" s="125" t="s">
        <v>120</v>
      </c>
      <c r="E327" s="126" t="s">
        <v>497</v>
      </c>
      <c r="F327" s="127" t="s">
        <v>498</v>
      </c>
      <c r="G327" s="128" t="s">
        <v>123</v>
      </c>
      <c r="H327" s="129">
        <v>3188.5219999999999</v>
      </c>
      <c r="I327" s="130"/>
      <c r="J327" s="131">
        <f>ROUND(I327*H327,2)</f>
        <v>0</v>
      </c>
      <c r="K327" s="127" t="s">
        <v>124</v>
      </c>
      <c r="L327" s="30"/>
      <c r="M327" s="132" t="s">
        <v>19</v>
      </c>
      <c r="N327" s="133" t="s">
        <v>42</v>
      </c>
      <c r="P327" s="134">
        <f>O327*H327</f>
        <v>0</v>
      </c>
      <c r="Q327" s="134">
        <v>0</v>
      </c>
      <c r="R327" s="134">
        <f>Q327*H327</f>
        <v>0</v>
      </c>
      <c r="S327" s="134">
        <v>0</v>
      </c>
      <c r="T327" s="135">
        <f>S327*H327</f>
        <v>0</v>
      </c>
      <c r="AR327" s="136" t="s">
        <v>125</v>
      </c>
      <c r="AT327" s="136" t="s">
        <v>120</v>
      </c>
      <c r="AU327" s="136" t="s">
        <v>82</v>
      </c>
      <c r="AY327" s="15" t="s">
        <v>118</v>
      </c>
      <c r="BE327" s="137">
        <f>IF(N327="základní",J327,0)</f>
        <v>0</v>
      </c>
      <c r="BF327" s="137">
        <f>IF(N327="snížená",J327,0)</f>
        <v>0</v>
      </c>
      <c r="BG327" s="137">
        <f>IF(N327="zákl. přenesená",J327,0)</f>
        <v>0</v>
      </c>
      <c r="BH327" s="137">
        <f>IF(N327="sníž. přenesená",J327,0)</f>
        <v>0</v>
      </c>
      <c r="BI327" s="137">
        <f>IF(N327="nulová",J327,0)</f>
        <v>0</v>
      </c>
      <c r="BJ327" s="15" t="s">
        <v>79</v>
      </c>
      <c r="BK327" s="137">
        <f>ROUND(I327*H327,2)</f>
        <v>0</v>
      </c>
      <c r="BL327" s="15" t="s">
        <v>125</v>
      </c>
      <c r="BM327" s="136" t="s">
        <v>499</v>
      </c>
    </row>
    <row r="328" spans="2:65" s="1" customFormat="1" ht="19.5">
      <c r="B328" s="30"/>
      <c r="D328" s="138" t="s">
        <v>127</v>
      </c>
      <c r="F328" s="139" t="s">
        <v>500</v>
      </c>
      <c r="I328" s="140"/>
      <c r="L328" s="30"/>
      <c r="M328" s="141"/>
      <c r="T328" s="49"/>
      <c r="AT328" s="15" t="s">
        <v>127</v>
      </c>
      <c r="AU328" s="15" t="s">
        <v>82</v>
      </c>
    </row>
    <row r="329" spans="2:65" s="1" customFormat="1" ht="11.25">
      <c r="B329" s="30"/>
      <c r="D329" s="142" t="s">
        <v>129</v>
      </c>
      <c r="F329" s="143" t="s">
        <v>501</v>
      </c>
      <c r="I329" s="140"/>
      <c r="L329" s="30"/>
      <c r="M329" s="141"/>
      <c r="T329" s="49"/>
      <c r="AT329" s="15" t="s">
        <v>129</v>
      </c>
      <c r="AU329" s="15" t="s">
        <v>82</v>
      </c>
    </row>
    <row r="330" spans="2:65" s="12" customFormat="1" ht="11.25">
      <c r="B330" s="144"/>
      <c r="D330" s="138" t="s">
        <v>131</v>
      </c>
      <c r="E330" s="145" t="s">
        <v>19</v>
      </c>
      <c r="F330" s="146" t="s">
        <v>502</v>
      </c>
      <c r="H330" s="147">
        <v>2797.7220000000002</v>
      </c>
      <c r="I330" s="148"/>
      <c r="L330" s="144"/>
      <c r="M330" s="149"/>
      <c r="T330" s="150"/>
      <c r="AT330" s="145" t="s">
        <v>131</v>
      </c>
      <c r="AU330" s="145" t="s">
        <v>82</v>
      </c>
      <c r="AV330" s="12" t="s">
        <v>82</v>
      </c>
      <c r="AW330" s="12" t="s">
        <v>33</v>
      </c>
      <c r="AX330" s="12" t="s">
        <v>71</v>
      </c>
      <c r="AY330" s="145" t="s">
        <v>118</v>
      </c>
    </row>
    <row r="331" spans="2:65" s="12" customFormat="1" ht="11.25">
      <c r="B331" s="144"/>
      <c r="D331" s="138" t="s">
        <v>131</v>
      </c>
      <c r="E331" s="145" t="s">
        <v>19</v>
      </c>
      <c r="F331" s="146" t="s">
        <v>364</v>
      </c>
      <c r="H331" s="147">
        <v>390.8</v>
      </c>
      <c r="I331" s="148"/>
      <c r="L331" s="144"/>
      <c r="M331" s="149"/>
      <c r="T331" s="150"/>
      <c r="AT331" s="145" t="s">
        <v>131</v>
      </c>
      <c r="AU331" s="145" t="s">
        <v>82</v>
      </c>
      <c r="AV331" s="12" t="s">
        <v>82</v>
      </c>
      <c r="AW331" s="12" t="s">
        <v>33</v>
      </c>
      <c r="AX331" s="12" t="s">
        <v>71</v>
      </c>
      <c r="AY331" s="145" t="s">
        <v>118</v>
      </c>
    </row>
    <row r="332" spans="2:65" s="1" customFormat="1" ht="16.5" customHeight="1">
      <c r="B332" s="30"/>
      <c r="C332" s="125" t="s">
        <v>503</v>
      </c>
      <c r="D332" s="125" t="s">
        <v>120</v>
      </c>
      <c r="E332" s="126" t="s">
        <v>504</v>
      </c>
      <c r="F332" s="127" t="s">
        <v>505</v>
      </c>
      <c r="G332" s="128" t="s">
        <v>123</v>
      </c>
      <c r="H332" s="129">
        <v>330.7</v>
      </c>
      <c r="I332" s="130"/>
      <c r="J332" s="131">
        <f>ROUND(I332*H332,2)</f>
        <v>0</v>
      </c>
      <c r="K332" s="127" t="s">
        <v>124</v>
      </c>
      <c r="L332" s="30"/>
      <c r="M332" s="132" t="s">
        <v>19</v>
      </c>
      <c r="N332" s="133" t="s">
        <v>42</v>
      </c>
      <c r="P332" s="134">
        <f>O332*H332</f>
        <v>0</v>
      </c>
      <c r="Q332" s="134">
        <v>0.23799999999999999</v>
      </c>
      <c r="R332" s="134">
        <f>Q332*H332</f>
        <v>78.706599999999995</v>
      </c>
      <c r="S332" s="134">
        <v>0</v>
      </c>
      <c r="T332" s="135">
        <f>S332*H332</f>
        <v>0</v>
      </c>
      <c r="AR332" s="136" t="s">
        <v>125</v>
      </c>
      <c r="AT332" s="136" t="s">
        <v>120</v>
      </c>
      <c r="AU332" s="136" t="s">
        <v>82</v>
      </c>
      <c r="AY332" s="15" t="s">
        <v>118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5" t="s">
        <v>79</v>
      </c>
      <c r="BK332" s="137">
        <f>ROUND(I332*H332,2)</f>
        <v>0</v>
      </c>
      <c r="BL332" s="15" t="s">
        <v>125</v>
      </c>
      <c r="BM332" s="136" t="s">
        <v>506</v>
      </c>
    </row>
    <row r="333" spans="2:65" s="1" customFormat="1" ht="11.25">
      <c r="B333" s="30"/>
      <c r="D333" s="138" t="s">
        <v>127</v>
      </c>
      <c r="F333" s="139" t="s">
        <v>507</v>
      </c>
      <c r="I333" s="140"/>
      <c r="L333" s="30"/>
      <c r="M333" s="141"/>
      <c r="T333" s="49"/>
      <c r="AT333" s="15" t="s">
        <v>127</v>
      </c>
      <c r="AU333" s="15" t="s">
        <v>82</v>
      </c>
    </row>
    <row r="334" spans="2:65" s="1" customFormat="1" ht="11.25">
      <c r="B334" s="30"/>
      <c r="D334" s="142" t="s">
        <v>129</v>
      </c>
      <c r="F334" s="143" t="s">
        <v>508</v>
      </c>
      <c r="I334" s="140"/>
      <c r="L334" s="30"/>
      <c r="M334" s="141"/>
      <c r="T334" s="49"/>
      <c r="AT334" s="15" t="s">
        <v>129</v>
      </c>
      <c r="AU334" s="15" t="s">
        <v>82</v>
      </c>
    </row>
    <row r="335" spans="2:65" s="12" customFormat="1" ht="11.25">
      <c r="B335" s="144"/>
      <c r="D335" s="138" t="s">
        <v>131</v>
      </c>
      <c r="E335" s="145" t="s">
        <v>19</v>
      </c>
      <c r="F335" s="146" t="s">
        <v>509</v>
      </c>
      <c r="H335" s="147">
        <v>330.7</v>
      </c>
      <c r="I335" s="148"/>
      <c r="L335" s="144"/>
      <c r="M335" s="149"/>
      <c r="T335" s="150"/>
      <c r="AT335" s="145" t="s">
        <v>131</v>
      </c>
      <c r="AU335" s="145" t="s">
        <v>82</v>
      </c>
      <c r="AV335" s="12" t="s">
        <v>82</v>
      </c>
      <c r="AW335" s="12" t="s">
        <v>33</v>
      </c>
      <c r="AX335" s="12" t="s">
        <v>79</v>
      </c>
      <c r="AY335" s="145" t="s">
        <v>118</v>
      </c>
    </row>
    <row r="336" spans="2:65" s="1" customFormat="1" ht="16.5" customHeight="1">
      <c r="B336" s="30"/>
      <c r="C336" s="125" t="s">
        <v>510</v>
      </c>
      <c r="D336" s="125" t="s">
        <v>120</v>
      </c>
      <c r="E336" s="126" t="s">
        <v>511</v>
      </c>
      <c r="F336" s="127" t="s">
        <v>512</v>
      </c>
      <c r="G336" s="128" t="s">
        <v>123</v>
      </c>
      <c r="H336" s="129">
        <v>3479.538</v>
      </c>
      <c r="I336" s="130"/>
      <c r="J336" s="131">
        <f>ROUND(I336*H336,2)</f>
        <v>0</v>
      </c>
      <c r="K336" s="127" t="s">
        <v>124</v>
      </c>
      <c r="L336" s="30"/>
      <c r="M336" s="132" t="s">
        <v>19</v>
      </c>
      <c r="N336" s="133" t="s">
        <v>42</v>
      </c>
      <c r="P336" s="134">
        <f>O336*H336</f>
        <v>0</v>
      </c>
      <c r="Q336" s="134">
        <v>0</v>
      </c>
      <c r="R336" s="134">
        <f>Q336*H336</f>
        <v>0</v>
      </c>
      <c r="S336" s="134">
        <v>0</v>
      </c>
      <c r="T336" s="135">
        <f>S336*H336</f>
        <v>0</v>
      </c>
      <c r="AR336" s="136" t="s">
        <v>125</v>
      </c>
      <c r="AT336" s="136" t="s">
        <v>120</v>
      </c>
      <c r="AU336" s="136" t="s">
        <v>82</v>
      </c>
      <c r="AY336" s="15" t="s">
        <v>118</v>
      </c>
      <c r="BE336" s="137">
        <f>IF(N336="základní",J336,0)</f>
        <v>0</v>
      </c>
      <c r="BF336" s="137">
        <f>IF(N336="snížená",J336,0)</f>
        <v>0</v>
      </c>
      <c r="BG336" s="137">
        <f>IF(N336="zákl. přenesená",J336,0)</f>
        <v>0</v>
      </c>
      <c r="BH336" s="137">
        <f>IF(N336="sníž. přenesená",J336,0)</f>
        <v>0</v>
      </c>
      <c r="BI336" s="137">
        <f>IF(N336="nulová",J336,0)</f>
        <v>0</v>
      </c>
      <c r="BJ336" s="15" t="s">
        <v>79</v>
      </c>
      <c r="BK336" s="137">
        <f>ROUND(I336*H336,2)</f>
        <v>0</v>
      </c>
      <c r="BL336" s="15" t="s">
        <v>125</v>
      </c>
      <c r="BM336" s="136" t="s">
        <v>513</v>
      </c>
    </row>
    <row r="337" spans="2:65" s="1" customFormat="1" ht="11.25">
      <c r="B337" s="30"/>
      <c r="D337" s="138" t="s">
        <v>127</v>
      </c>
      <c r="F337" s="139" t="s">
        <v>514</v>
      </c>
      <c r="I337" s="140"/>
      <c r="L337" s="30"/>
      <c r="M337" s="141"/>
      <c r="T337" s="49"/>
      <c r="AT337" s="15" t="s">
        <v>127</v>
      </c>
      <c r="AU337" s="15" t="s">
        <v>82</v>
      </c>
    </row>
    <row r="338" spans="2:65" s="1" customFormat="1" ht="11.25">
      <c r="B338" s="30"/>
      <c r="D338" s="142" t="s">
        <v>129</v>
      </c>
      <c r="F338" s="143" t="s">
        <v>515</v>
      </c>
      <c r="I338" s="140"/>
      <c r="L338" s="30"/>
      <c r="M338" s="141"/>
      <c r="T338" s="49"/>
      <c r="AT338" s="15" t="s">
        <v>129</v>
      </c>
      <c r="AU338" s="15" t="s">
        <v>82</v>
      </c>
    </row>
    <row r="339" spans="2:65" s="12" customFormat="1" ht="11.25">
      <c r="B339" s="144"/>
      <c r="D339" s="138" t="s">
        <v>131</v>
      </c>
      <c r="E339" s="145" t="s">
        <v>19</v>
      </c>
      <c r="F339" s="146" t="s">
        <v>516</v>
      </c>
      <c r="H339" s="147">
        <v>3088.7379999999998</v>
      </c>
      <c r="I339" s="148"/>
      <c r="L339" s="144"/>
      <c r="M339" s="149"/>
      <c r="T339" s="150"/>
      <c r="AT339" s="145" t="s">
        <v>131</v>
      </c>
      <c r="AU339" s="145" t="s">
        <v>82</v>
      </c>
      <c r="AV339" s="12" t="s">
        <v>82</v>
      </c>
      <c r="AW339" s="12" t="s">
        <v>33</v>
      </c>
      <c r="AX339" s="12" t="s">
        <v>71</v>
      </c>
      <c r="AY339" s="145" t="s">
        <v>118</v>
      </c>
    </row>
    <row r="340" spans="2:65" s="12" customFormat="1" ht="11.25">
      <c r="B340" s="144"/>
      <c r="D340" s="138" t="s">
        <v>131</v>
      </c>
      <c r="E340" s="145" t="s">
        <v>19</v>
      </c>
      <c r="F340" s="146" t="s">
        <v>364</v>
      </c>
      <c r="H340" s="147">
        <v>390.8</v>
      </c>
      <c r="I340" s="148"/>
      <c r="L340" s="144"/>
      <c r="M340" s="149"/>
      <c r="T340" s="150"/>
      <c r="AT340" s="145" t="s">
        <v>131</v>
      </c>
      <c r="AU340" s="145" t="s">
        <v>82</v>
      </c>
      <c r="AV340" s="12" t="s">
        <v>82</v>
      </c>
      <c r="AW340" s="12" t="s">
        <v>33</v>
      </c>
      <c r="AX340" s="12" t="s">
        <v>71</v>
      </c>
      <c r="AY340" s="145" t="s">
        <v>118</v>
      </c>
    </row>
    <row r="341" spans="2:65" s="1" customFormat="1" ht="16.5" customHeight="1">
      <c r="B341" s="30"/>
      <c r="C341" s="125" t="s">
        <v>517</v>
      </c>
      <c r="D341" s="125" t="s">
        <v>120</v>
      </c>
      <c r="E341" s="126" t="s">
        <v>518</v>
      </c>
      <c r="F341" s="127" t="s">
        <v>519</v>
      </c>
      <c r="G341" s="128" t="s">
        <v>123</v>
      </c>
      <c r="H341" s="129">
        <v>3115.768</v>
      </c>
      <c r="I341" s="130"/>
      <c r="J341" s="131">
        <f>ROUND(I341*H341,2)</f>
        <v>0</v>
      </c>
      <c r="K341" s="127" t="s">
        <v>124</v>
      </c>
      <c r="L341" s="30"/>
      <c r="M341" s="132" t="s">
        <v>19</v>
      </c>
      <c r="N341" s="133" t="s">
        <v>42</v>
      </c>
      <c r="P341" s="134">
        <f>O341*H341</f>
        <v>0</v>
      </c>
      <c r="Q341" s="134">
        <v>0</v>
      </c>
      <c r="R341" s="134">
        <f>Q341*H341</f>
        <v>0</v>
      </c>
      <c r="S341" s="134">
        <v>0</v>
      </c>
      <c r="T341" s="135">
        <f>S341*H341</f>
        <v>0</v>
      </c>
      <c r="AR341" s="136" t="s">
        <v>125</v>
      </c>
      <c r="AT341" s="136" t="s">
        <v>120</v>
      </c>
      <c r="AU341" s="136" t="s">
        <v>82</v>
      </c>
      <c r="AY341" s="15" t="s">
        <v>118</v>
      </c>
      <c r="BE341" s="137">
        <f>IF(N341="základní",J341,0)</f>
        <v>0</v>
      </c>
      <c r="BF341" s="137">
        <f>IF(N341="snížená",J341,0)</f>
        <v>0</v>
      </c>
      <c r="BG341" s="137">
        <f>IF(N341="zákl. přenesená",J341,0)</f>
        <v>0</v>
      </c>
      <c r="BH341" s="137">
        <f>IF(N341="sníž. přenesená",J341,0)</f>
        <v>0</v>
      </c>
      <c r="BI341" s="137">
        <f>IF(N341="nulová",J341,0)</f>
        <v>0</v>
      </c>
      <c r="BJ341" s="15" t="s">
        <v>79</v>
      </c>
      <c r="BK341" s="137">
        <f>ROUND(I341*H341,2)</f>
        <v>0</v>
      </c>
      <c r="BL341" s="15" t="s">
        <v>125</v>
      </c>
      <c r="BM341" s="136" t="s">
        <v>520</v>
      </c>
    </row>
    <row r="342" spans="2:65" s="1" customFormat="1" ht="11.25">
      <c r="B342" s="30"/>
      <c r="D342" s="138" t="s">
        <v>127</v>
      </c>
      <c r="F342" s="139" t="s">
        <v>521</v>
      </c>
      <c r="I342" s="140"/>
      <c r="L342" s="30"/>
      <c r="M342" s="141"/>
      <c r="T342" s="49"/>
      <c r="AT342" s="15" t="s">
        <v>127</v>
      </c>
      <c r="AU342" s="15" t="s">
        <v>82</v>
      </c>
    </row>
    <row r="343" spans="2:65" s="1" customFormat="1" ht="11.25">
      <c r="B343" s="30"/>
      <c r="D343" s="142" t="s">
        <v>129</v>
      </c>
      <c r="F343" s="143" t="s">
        <v>522</v>
      </c>
      <c r="I343" s="140"/>
      <c r="L343" s="30"/>
      <c r="M343" s="141"/>
      <c r="T343" s="49"/>
      <c r="AT343" s="15" t="s">
        <v>129</v>
      </c>
      <c r="AU343" s="15" t="s">
        <v>82</v>
      </c>
    </row>
    <row r="344" spans="2:65" s="12" customFormat="1" ht="11.25">
      <c r="B344" s="144"/>
      <c r="D344" s="138" t="s">
        <v>131</v>
      </c>
      <c r="E344" s="145" t="s">
        <v>19</v>
      </c>
      <c r="F344" s="146" t="s">
        <v>523</v>
      </c>
      <c r="H344" s="147">
        <v>2724.9679999999998</v>
      </c>
      <c r="I344" s="148"/>
      <c r="L344" s="144"/>
      <c r="M344" s="149"/>
      <c r="T344" s="150"/>
      <c r="AT344" s="145" t="s">
        <v>131</v>
      </c>
      <c r="AU344" s="145" t="s">
        <v>82</v>
      </c>
      <c r="AV344" s="12" t="s">
        <v>82</v>
      </c>
      <c r="AW344" s="12" t="s">
        <v>33</v>
      </c>
      <c r="AX344" s="12" t="s">
        <v>71</v>
      </c>
      <c r="AY344" s="145" t="s">
        <v>118</v>
      </c>
    </row>
    <row r="345" spans="2:65" s="12" customFormat="1" ht="11.25">
      <c r="B345" s="144"/>
      <c r="D345" s="138" t="s">
        <v>131</v>
      </c>
      <c r="E345" s="145" t="s">
        <v>19</v>
      </c>
      <c r="F345" s="146" t="s">
        <v>364</v>
      </c>
      <c r="H345" s="147">
        <v>390.8</v>
      </c>
      <c r="I345" s="148"/>
      <c r="L345" s="144"/>
      <c r="M345" s="149"/>
      <c r="T345" s="150"/>
      <c r="AT345" s="145" t="s">
        <v>131</v>
      </c>
      <c r="AU345" s="145" t="s">
        <v>82</v>
      </c>
      <c r="AV345" s="12" t="s">
        <v>82</v>
      </c>
      <c r="AW345" s="12" t="s">
        <v>33</v>
      </c>
      <c r="AX345" s="12" t="s">
        <v>71</v>
      </c>
      <c r="AY345" s="145" t="s">
        <v>118</v>
      </c>
    </row>
    <row r="346" spans="2:65" s="1" customFormat="1" ht="21.75" customHeight="1">
      <c r="B346" s="30"/>
      <c r="C346" s="125" t="s">
        <v>524</v>
      </c>
      <c r="D346" s="125" t="s">
        <v>120</v>
      </c>
      <c r="E346" s="126" t="s">
        <v>525</v>
      </c>
      <c r="F346" s="127" t="s">
        <v>526</v>
      </c>
      <c r="G346" s="128" t="s">
        <v>123</v>
      </c>
      <c r="H346" s="129">
        <v>3076.0839999999998</v>
      </c>
      <c r="I346" s="130"/>
      <c r="J346" s="131">
        <f>ROUND(I346*H346,2)</f>
        <v>0</v>
      </c>
      <c r="K346" s="127" t="s">
        <v>124</v>
      </c>
      <c r="L346" s="30"/>
      <c r="M346" s="132" t="s">
        <v>19</v>
      </c>
      <c r="N346" s="133" t="s">
        <v>42</v>
      </c>
      <c r="P346" s="134">
        <f>O346*H346</f>
        <v>0</v>
      </c>
      <c r="Q346" s="134">
        <v>0</v>
      </c>
      <c r="R346" s="134">
        <f>Q346*H346</f>
        <v>0</v>
      </c>
      <c r="S346" s="134">
        <v>0</v>
      </c>
      <c r="T346" s="135">
        <f>S346*H346</f>
        <v>0</v>
      </c>
      <c r="AR346" s="136" t="s">
        <v>125</v>
      </c>
      <c r="AT346" s="136" t="s">
        <v>120</v>
      </c>
      <c r="AU346" s="136" t="s">
        <v>82</v>
      </c>
      <c r="AY346" s="15" t="s">
        <v>118</v>
      </c>
      <c r="BE346" s="137">
        <f>IF(N346="základní",J346,0)</f>
        <v>0</v>
      </c>
      <c r="BF346" s="137">
        <f>IF(N346="snížená",J346,0)</f>
        <v>0</v>
      </c>
      <c r="BG346" s="137">
        <f>IF(N346="zákl. přenesená",J346,0)</f>
        <v>0</v>
      </c>
      <c r="BH346" s="137">
        <f>IF(N346="sníž. přenesená",J346,0)</f>
        <v>0</v>
      </c>
      <c r="BI346" s="137">
        <f>IF(N346="nulová",J346,0)</f>
        <v>0</v>
      </c>
      <c r="BJ346" s="15" t="s">
        <v>79</v>
      </c>
      <c r="BK346" s="137">
        <f>ROUND(I346*H346,2)</f>
        <v>0</v>
      </c>
      <c r="BL346" s="15" t="s">
        <v>125</v>
      </c>
      <c r="BM346" s="136" t="s">
        <v>527</v>
      </c>
    </row>
    <row r="347" spans="2:65" s="1" customFormat="1" ht="19.5">
      <c r="B347" s="30"/>
      <c r="D347" s="138" t="s">
        <v>127</v>
      </c>
      <c r="F347" s="139" t="s">
        <v>528</v>
      </c>
      <c r="I347" s="140"/>
      <c r="L347" s="30"/>
      <c r="M347" s="141"/>
      <c r="T347" s="49"/>
      <c r="AT347" s="15" t="s">
        <v>127</v>
      </c>
      <c r="AU347" s="15" t="s">
        <v>82</v>
      </c>
    </row>
    <row r="348" spans="2:65" s="1" customFormat="1" ht="11.25">
      <c r="B348" s="30"/>
      <c r="D348" s="142" t="s">
        <v>129</v>
      </c>
      <c r="F348" s="143" t="s">
        <v>529</v>
      </c>
      <c r="I348" s="140"/>
      <c r="L348" s="30"/>
      <c r="M348" s="141"/>
      <c r="T348" s="49"/>
      <c r="AT348" s="15" t="s">
        <v>129</v>
      </c>
      <c r="AU348" s="15" t="s">
        <v>82</v>
      </c>
    </row>
    <row r="349" spans="2:65" s="12" customFormat="1" ht="11.25">
      <c r="B349" s="144"/>
      <c r="D349" s="138" t="s">
        <v>131</v>
      </c>
      <c r="E349" s="145" t="s">
        <v>19</v>
      </c>
      <c r="F349" s="146" t="s">
        <v>530</v>
      </c>
      <c r="H349" s="147">
        <v>2685.2840000000001</v>
      </c>
      <c r="I349" s="148"/>
      <c r="L349" s="144"/>
      <c r="M349" s="149"/>
      <c r="T349" s="150"/>
      <c r="AT349" s="145" t="s">
        <v>131</v>
      </c>
      <c r="AU349" s="145" t="s">
        <v>82</v>
      </c>
      <c r="AV349" s="12" t="s">
        <v>82</v>
      </c>
      <c r="AW349" s="12" t="s">
        <v>33</v>
      </c>
      <c r="AX349" s="12" t="s">
        <v>71</v>
      </c>
      <c r="AY349" s="145" t="s">
        <v>118</v>
      </c>
    </row>
    <row r="350" spans="2:65" s="12" customFormat="1" ht="11.25">
      <c r="B350" s="144"/>
      <c r="D350" s="138" t="s">
        <v>131</v>
      </c>
      <c r="E350" s="145" t="s">
        <v>19</v>
      </c>
      <c r="F350" s="146" t="s">
        <v>364</v>
      </c>
      <c r="H350" s="147">
        <v>390.8</v>
      </c>
      <c r="I350" s="148"/>
      <c r="L350" s="144"/>
      <c r="M350" s="149"/>
      <c r="T350" s="150"/>
      <c r="AT350" s="145" t="s">
        <v>131</v>
      </c>
      <c r="AU350" s="145" t="s">
        <v>82</v>
      </c>
      <c r="AV350" s="12" t="s">
        <v>82</v>
      </c>
      <c r="AW350" s="12" t="s">
        <v>33</v>
      </c>
      <c r="AX350" s="12" t="s">
        <v>71</v>
      </c>
      <c r="AY350" s="145" t="s">
        <v>118</v>
      </c>
    </row>
    <row r="351" spans="2:65" s="11" customFormat="1" ht="22.9" customHeight="1">
      <c r="B351" s="113"/>
      <c r="D351" s="114" t="s">
        <v>70</v>
      </c>
      <c r="E351" s="123" t="s">
        <v>172</v>
      </c>
      <c r="F351" s="123" t="s">
        <v>531</v>
      </c>
      <c r="I351" s="116"/>
      <c r="J351" s="124">
        <f>BK351</f>
        <v>0</v>
      </c>
      <c r="L351" s="113"/>
      <c r="M351" s="118"/>
      <c r="P351" s="119">
        <f>SUM(P352:P364)</f>
        <v>0</v>
      </c>
      <c r="R351" s="119">
        <f>SUM(R352:R364)</f>
        <v>0</v>
      </c>
      <c r="T351" s="120">
        <f>SUM(T352:T364)</f>
        <v>0</v>
      </c>
      <c r="AR351" s="114" t="s">
        <v>79</v>
      </c>
      <c r="AT351" s="121" t="s">
        <v>70</v>
      </c>
      <c r="AU351" s="121" t="s">
        <v>79</v>
      </c>
      <c r="AY351" s="114" t="s">
        <v>118</v>
      </c>
      <c r="BK351" s="122">
        <f>SUM(BK352:BK364)</f>
        <v>0</v>
      </c>
    </row>
    <row r="352" spans="2:65" s="1" customFormat="1" ht="16.5" customHeight="1">
      <c r="B352" s="30"/>
      <c r="C352" s="125" t="s">
        <v>532</v>
      </c>
      <c r="D352" s="125" t="s">
        <v>120</v>
      </c>
      <c r="E352" s="126" t="s">
        <v>533</v>
      </c>
      <c r="F352" s="127" t="s">
        <v>534</v>
      </c>
      <c r="G352" s="128" t="s">
        <v>167</v>
      </c>
      <c r="H352" s="129">
        <v>11</v>
      </c>
      <c r="I352" s="130"/>
      <c r="J352" s="131">
        <f>ROUND(I352*H352,2)</f>
        <v>0</v>
      </c>
      <c r="K352" s="127" t="s">
        <v>19</v>
      </c>
      <c r="L352" s="30"/>
      <c r="M352" s="132" t="s">
        <v>19</v>
      </c>
      <c r="N352" s="133" t="s">
        <v>42</v>
      </c>
      <c r="P352" s="134">
        <f>O352*H352</f>
        <v>0</v>
      </c>
      <c r="Q352" s="134">
        <v>0</v>
      </c>
      <c r="R352" s="134">
        <f>Q352*H352</f>
        <v>0</v>
      </c>
      <c r="S352" s="134">
        <v>0</v>
      </c>
      <c r="T352" s="135">
        <f>S352*H352</f>
        <v>0</v>
      </c>
      <c r="AR352" s="136" t="s">
        <v>125</v>
      </c>
      <c r="AT352" s="136" t="s">
        <v>120</v>
      </c>
      <c r="AU352" s="136" t="s">
        <v>82</v>
      </c>
      <c r="AY352" s="15" t="s">
        <v>118</v>
      </c>
      <c r="BE352" s="137">
        <f>IF(N352="základní",J352,0)</f>
        <v>0</v>
      </c>
      <c r="BF352" s="137">
        <f>IF(N352="snížená",J352,0)</f>
        <v>0</v>
      </c>
      <c r="BG352" s="137">
        <f>IF(N352="zákl. přenesená",J352,0)</f>
        <v>0</v>
      </c>
      <c r="BH352" s="137">
        <f>IF(N352="sníž. přenesená",J352,0)</f>
        <v>0</v>
      </c>
      <c r="BI352" s="137">
        <f>IF(N352="nulová",J352,0)</f>
        <v>0</v>
      </c>
      <c r="BJ352" s="15" t="s">
        <v>79</v>
      </c>
      <c r="BK352" s="137">
        <f>ROUND(I352*H352,2)</f>
        <v>0</v>
      </c>
      <c r="BL352" s="15" t="s">
        <v>125</v>
      </c>
      <c r="BM352" s="136" t="s">
        <v>535</v>
      </c>
    </row>
    <row r="353" spans="2:65" s="1" customFormat="1" ht="11.25">
      <c r="B353" s="30"/>
      <c r="D353" s="138" t="s">
        <v>127</v>
      </c>
      <c r="F353" s="139" t="s">
        <v>534</v>
      </c>
      <c r="I353" s="140"/>
      <c r="L353" s="30"/>
      <c r="M353" s="141"/>
      <c r="T353" s="49"/>
      <c r="AT353" s="15" t="s">
        <v>127</v>
      </c>
      <c r="AU353" s="15" t="s">
        <v>82</v>
      </c>
    </row>
    <row r="354" spans="2:65" s="12" customFormat="1" ht="11.25">
      <c r="B354" s="144"/>
      <c r="D354" s="138" t="s">
        <v>131</v>
      </c>
      <c r="E354" s="145" t="s">
        <v>19</v>
      </c>
      <c r="F354" s="146" t="s">
        <v>171</v>
      </c>
      <c r="H354" s="147">
        <v>11</v>
      </c>
      <c r="I354" s="148"/>
      <c r="L354" s="144"/>
      <c r="M354" s="149"/>
      <c r="T354" s="150"/>
      <c r="AT354" s="145" t="s">
        <v>131</v>
      </c>
      <c r="AU354" s="145" t="s">
        <v>82</v>
      </c>
      <c r="AV354" s="12" t="s">
        <v>82</v>
      </c>
      <c r="AW354" s="12" t="s">
        <v>33</v>
      </c>
      <c r="AX354" s="12" t="s">
        <v>79</v>
      </c>
      <c r="AY354" s="145" t="s">
        <v>118</v>
      </c>
    </row>
    <row r="355" spans="2:65" s="1" customFormat="1" ht="16.5" customHeight="1">
      <c r="B355" s="30"/>
      <c r="C355" s="125" t="s">
        <v>536</v>
      </c>
      <c r="D355" s="125" t="s">
        <v>120</v>
      </c>
      <c r="E355" s="126" t="s">
        <v>537</v>
      </c>
      <c r="F355" s="127" t="s">
        <v>538</v>
      </c>
      <c r="G355" s="128" t="s">
        <v>167</v>
      </c>
      <c r="H355" s="129">
        <v>11</v>
      </c>
      <c r="I355" s="130"/>
      <c r="J355" s="131">
        <f>ROUND(I355*H355,2)</f>
        <v>0</v>
      </c>
      <c r="K355" s="127" t="s">
        <v>19</v>
      </c>
      <c r="L355" s="30"/>
      <c r="M355" s="132" t="s">
        <v>19</v>
      </c>
      <c r="N355" s="133" t="s">
        <v>42</v>
      </c>
      <c r="P355" s="134">
        <f>O355*H355</f>
        <v>0</v>
      </c>
      <c r="Q355" s="134">
        <v>0</v>
      </c>
      <c r="R355" s="134">
        <f>Q355*H355</f>
        <v>0</v>
      </c>
      <c r="S355" s="134">
        <v>0</v>
      </c>
      <c r="T355" s="135">
        <f>S355*H355</f>
        <v>0</v>
      </c>
      <c r="AR355" s="136" t="s">
        <v>125</v>
      </c>
      <c r="AT355" s="136" t="s">
        <v>120</v>
      </c>
      <c r="AU355" s="136" t="s">
        <v>82</v>
      </c>
      <c r="AY355" s="15" t="s">
        <v>118</v>
      </c>
      <c r="BE355" s="137">
        <f>IF(N355="základní",J355,0)</f>
        <v>0</v>
      </c>
      <c r="BF355" s="137">
        <f>IF(N355="snížená",J355,0)</f>
        <v>0</v>
      </c>
      <c r="BG355" s="137">
        <f>IF(N355="zákl. přenesená",J355,0)</f>
        <v>0</v>
      </c>
      <c r="BH355" s="137">
        <f>IF(N355="sníž. přenesená",J355,0)</f>
        <v>0</v>
      </c>
      <c r="BI355" s="137">
        <f>IF(N355="nulová",J355,0)</f>
        <v>0</v>
      </c>
      <c r="BJ355" s="15" t="s">
        <v>79</v>
      </c>
      <c r="BK355" s="137">
        <f>ROUND(I355*H355,2)</f>
        <v>0</v>
      </c>
      <c r="BL355" s="15" t="s">
        <v>125</v>
      </c>
      <c r="BM355" s="136" t="s">
        <v>539</v>
      </c>
    </row>
    <row r="356" spans="2:65" s="1" customFormat="1" ht="11.25">
      <c r="B356" s="30"/>
      <c r="D356" s="138" t="s">
        <v>127</v>
      </c>
      <c r="F356" s="139" t="s">
        <v>538</v>
      </c>
      <c r="I356" s="140"/>
      <c r="L356" s="30"/>
      <c r="M356" s="141"/>
      <c r="T356" s="49"/>
      <c r="AT356" s="15" t="s">
        <v>127</v>
      </c>
      <c r="AU356" s="15" t="s">
        <v>82</v>
      </c>
    </row>
    <row r="357" spans="2:65" s="1" customFormat="1" ht="19.5">
      <c r="B357" s="30"/>
      <c r="D357" s="138" t="s">
        <v>146</v>
      </c>
      <c r="F357" s="151" t="s">
        <v>540</v>
      </c>
      <c r="I357" s="140"/>
      <c r="L357" s="30"/>
      <c r="M357" s="141"/>
      <c r="T357" s="49"/>
      <c r="AT357" s="15" t="s">
        <v>146</v>
      </c>
      <c r="AU357" s="15" t="s">
        <v>82</v>
      </c>
    </row>
    <row r="358" spans="2:65" s="1" customFormat="1" ht="16.5" customHeight="1">
      <c r="B358" s="30"/>
      <c r="C358" s="125" t="s">
        <v>541</v>
      </c>
      <c r="D358" s="125" t="s">
        <v>120</v>
      </c>
      <c r="E358" s="126" t="s">
        <v>542</v>
      </c>
      <c r="F358" s="127" t="s">
        <v>543</v>
      </c>
      <c r="G358" s="128" t="s">
        <v>135</v>
      </c>
      <c r="H358" s="129">
        <v>2</v>
      </c>
      <c r="I358" s="130"/>
      <c r="J358" s="131">
        <f>ROUND(I358*H358,2)</f>
        <v>0</v>
      </c>
      <c r="K358" s="127" t="s">
        <v>19</v>
      </c>
      <c r="L358" s="30"/>
      <c r="M358" s="132" t="s">
        <v>19</v>
      </c>
      <c r="N358" s="133" t="s">
        <v>42</v>
      </c>
      <c r="P358" s="134">
        <f>O358*H358</f>
        <v>0</v>
      </c>
      <c r="Q358" s="134">
        <v>0</v>
      </c>
      <c r="R358" s="134">
        <f>Q358*H358</f>
        <v>0</v>
      </c>
      <c r="S358" s="134">
        <v>0</v>
      </c>
      <c r="T358" s="135">
        <f>S358*H358</f>
        <v>0</v>
      </c>
      <c r="AR358" s="136" t="s">
        <v>125</v>
      </c>
      <c r="AT358" s="136" t="s">
        <v>120</v>
      </c>
      <c r="AU358" s="136" t="s">
        <v>82</v>
      </c>
      <c r="AY358" s="15" t="s">
        <v>118</v>
      </c>
      <c r="BE358" s="137">
        <f>IF(N358="základní",J358,0)</f>
        <v>0</v>
      </c>
      <c r="BF358" s="137">
        <f>IF(N358="snížená",J358,0)</f>
        <v>0</v>
      </c>
      <c r="BG358" s="137">
        <f>IF(N358="zákl. přenesená",J358,0)</f>
        <v>0</v>
      </c>
      <c r="BH358" s="137">
        <f>IF(N358="sníž. přenesená",J358,0)</f>
        <v>0</v>
      </c>
      <c r="BI358" s="137">
        <f>IF(N358="nulová",J358,0)</f>
        <v>0</v>
      </c>
      <c r="BJ358" s="15" t="s">
        <v>79</v>
      </c>
      <c r="BK358" s="137">
        <f>ROUND(I358*H358,2)</f>
        <v>0</v>
      </c>
      <c r="BL358" s="15" t="s">
        <v>125</v>
      </c>
      <c r="BM358" s="136" t="s">
        <v>544</v>
      </c>
    </row>
    <row r="359" spans="2:65" s="1" customFormat="1" ht="11.25">
      <c r="B359" s="30"/>
      <c r="D359" s="138" t="s">
        <v>127</v>
      </c>
      <c r="F359" s="139" t="s">
        <v>543</v>
      </c>
      <c r="I359" s="140"/>
      <c r="L359" s="30"/>
      <c r="M359" s="141"/>
      <c r="T359" s="49"/>
      <c r="AT359" s="15" t="s">
        <v>127</v>
      </c>
      <c r="AU359" s="15" t="s">
        <v>82</v>
      </c>
    </row>
    <row r="360" spans="2:65" s="12" customFormat="1" ht="11.25">
      <c r="B360" s="144"/>
      <c r="D360" s="138" t="s">
        <v>131</v>
      </c>
      <c r="E360" s="145" t="s">
        <v>19</v>
      </c>
      <c r="F360" s="146" t="s">
        <v>545</v>
      </c>
      <c r="H360" s="147">
        <v>2</v>
      </c>
      <c r="I360" s="148"/>
      <c r="L360" s="144"/>
      <c r="M360" s="149"/>
      <c r="T360" s="150"/>
      <c r="AT360" s="145" t="s">
        <v>131</v>
      </c>
      <c r="AU360" s="145" t="s">
        <v>82</v>
      </c>
      <c r="AV360" s="12" t="s">
        <v>82</v>
      </c>
      <c r="AW360" s="12" t="s">
        <v>33</v>
      </c>
      <c r="AX360" s="12" t="s">
        <v>79</v>
      </c>
      <c r="AY360" s="145" t="s">
        <v>118</v>
      </c>
    </row>
    <row r="361" spans="2:65" s="1" customFormat="1" ht="16.5" customHeight="1">
      <c r="B361" s="30"/>
      <c r="C361" s="125" t="s">
        <v>546</v>
      </c>
      <c r="D361" s="125" t="s">
        <v>120</v>
      </c>
      <c r="E361" s="126" t="s">
        <v>547</v>
      </c>
      <c r="F361" s="127" t="s">
        <v>548</v>
      </c>
      <c r="G361" s="128" t="s">
        <v>135</v>
      </c>
      <c r="H361" s="129">
        <v>4</v>
      </c>
      <c r="I361" s="130"/>
      <c r="J361" s="131">
        <f>ROUND(I361*H361,2)</f>
        <v>0</v>
      </c>
      <c r="K361" s="127" t="s">
        <v>19</v>
      </c>
      <c r="L361" s="30"/>
      <c r="M361" s="132" t="s">
        <v>19</v>
      </c>
      <c r="N361" s="133" t="s">
        <v>42</v>
      </c>
      <c r="P361" s="134">
        <f>O361*H361</f>
        <v>0</v>
      </c>
      <c r="Q361" s="134">
        <v>0</v>
      </c>
      <c r="R361" s="134">
        <f>Q361*H361</f>
        <v>0</v>
      </c>
      <c r="S361" s="134">
        <v>0</v>
      </c>
      <c r="T361" s="135">
        <f>S361*H361</f>
        <v>0</v>
      </c>
      <c r="AR361" s="136" t="s">
        <v>125</v>
      </c>
      <c r="AT361" s="136" t="s">
        <v>120</v>
      </c>
      <c r="AU361" s="136" t="s">
        <v>82</v>
      </c>
      <c r="AY361" s="15" t="s">
        <v>118</v>
      </c>
      <c r="BE361" s="137">
        <f>IF(N361="základní",J361,0)</f>
        <v>0</v>
      </c>
      <c r="BF361" s="137">
        <f>IF(N361="snížená",J361,0)</f>
        <v>0</v>
      </c>
      <c r="BG361" s="137">
        <f>IF(N361="zákl. přenesená",J361,0)</f>
        <v>0</v>
      </c>
      <c r="BH361" s="137">
        <f>IF(N361="sníž. přenesená",J361,0)</f>
        <v>0</v>
      </c>
      <c r="BI361" s="137">
        <f>IF(N361="nulová",J361,0)</f>
        <v>0</v>
      </c>
      <c r="BJ361" s="15" t="s">
        <v>79</v>
      </c>
      <c r="BK361" s="137">
        <f>ROUND(I361*H361,2)</f>
        <v>0</v>
      </c>
      <c r="BL361" s="15" t="s">
        <v>125</v>
      </c>
      <c r="BM361" s="136" t="s">
        <v>549</v>
      </c>
    </row>
    <row r="362" spans="2:65" s="1" customFormat="1" ht="11.25">
      <c r="B362" s="30"/>
      <c r="D362" s="138" t="s">
        <v>127</v>
      </c>
      <c r="F362" s="139" t="s">
        <v>548</v>
      </c>
      <c r="I362" s="140"/>
      <c r="L362" s="30"/>
      <c r="M362" s="141"/>
      <c r="T362" s="49"/>
      <c r="AT362" s="15" t="s">
        <v>127</v>
      </c>
      <c r="AU362" s="15" t="s">
        <v>82</v>
      </c>
    </row>
    <row r="363" spans="2:65" s="12" customFormat="1" ht="11.25">
      <c r="B363" s="144"/>
      <c r="D363" s="138" t="s">
        <v>131</v>
      </c>
      <c r="E363" s="145" t="s">
        <v>19</v>
      </c>
      <c r="F363" s="146" t="s">
        <v>550</v>
      </c>
      <c r="H363" s="147">
        <v>2</v>
      </c>
      <c r="I363" s="148"/>
      <c r="L363" s="144"/>
      <c r="M363" s="149"/>
      <c r="T363" s="150"/>
      <c r="AT363" s="145" t="s">
        <v>131</v>
      </c>
      <c r="AU363" s="145" t="s">
        <v>82</v>
      </c>
      <c r="AV363" s="12" t="s">
        <v>82</v>
      </c>
      <c r="AW363" s="12" t="s">
        <v>33</v>
      </c>
      <c r="AX363" s="12" t="s">
        <v>71</v>
      </c>
      <c r="AY363" s="145" t="s">
        <v>118</v>
      </c>
    </row>
    <row r="364" spans="2:65" s="12" customFormat="1" ht="11.25">
      <c r="B364" s="144"/>
      <c r="D364" s="138" t="s">
        <v>131</v>
      </c>
      <c r="E364" s="145" t="s">
        <v>19</v>
      </c>
      <c r="F364" s="146" t="s">
        <v>551</v>
      </c>
      <c r="H364" s="147">
        <v>2</v>
      </c>
      <c r="I364" s="148"/>
      <c r="L364" s="144"/>
      <c r="M364" s="149"/>
      <c r="T364" s="150"/>
      <c r="AT364" s="145" t="s">
        <v>131</v>
      </c>
      <c r="AU364" s="145" t="s">
        <v>82</v>
      </c>
      <c r="AV364" s="12" t="s">
        <v>82</v>
      </c>
      <c r="AW364" s="12" t="s">
        <v>33</v>
      </c>
      <c r="AX364" s="12" t="s">
        <v>71</v>
      </c>
      <c r="AY364" s="145" t="s">
        <v>118</v>
      </c>
    </row>
    <row r="365" spans="2:65" s="11" customFormat="1" ht="22.9" customHeight="1">
      <c r="B365" s="113"/>
      <c r="D365" s="114" t="s">
        <v>70</v>
      </c>
      <c r="E365" s="123" t="s">
        <v>179</v>
      </c>
      <c r="F365" s="123" t="s">
        <v>552</v>
      </c>
      <c r="I365" s="116"/>
      <c r="J365" s="124">
        <f>BK365</f>
        <v>0</v>
      </c>
      <c r="L365" s="113"/>
      <c r="M365" s="118"/>
      <c r="P365" s="119">
        <f>SUM(P366:P400)</f>
        <v>0</v>
      </c>
      <c r="R365" s="119">
        <f>SUM(R366:R400)</f>
        <v>63.69297198999999</v>
      </c>
      <c r="T365" s="120">
        <f>SUM(T366:T400)</f>
        <v>0</v>
      </c>
      <c r="AR365" s="114" t="s">
        <v>79</v>
      </c>
      <c r="AT365" s="121" t="s">
        <v>70</v>
      </c>
      <c r="AU365" s="121" t="s">
        <v>79</v>
      </c>
      <c r="AY365" s="114" t="s">
        <v>118</v>
      </c>
      <c r="BK365" s="122">
        <f>SUM(BK366:BK400)</f>
        <v>0</v>
      </c>
    </row>
    <row r="366" spans="2:65" s="1" customFormat="1" ht="16.5" customHeight="1">
      <c r="B366" s="30"/>
      <c r="C366" s="125" t="s">
        <v>553</v>
      </c>
      <c r="D366" s="125" t="s">
        <v>120</v>
      </c>
      <c r="E366" s="126" t="s">
        <v>554</v>
      </c>
      <c r="F366" s="127" t="s">
        <v>555</v>
      </c>
      <c r="G366" s="128" t="s">
        <v>167</v>
      </c>
      <c r="H366" s="129">
        <v>54</v>
      </c>
      <c r="I366" s="130"/>
      <c r="J366" s="131">
        <f>ROUND(I366*H366,2)</f>
        <v>0</v>
      </c>
      <c r="K366" s="127" t="s">
        <v>124</v>
      </c>
      <c r="L366" s="30"/>
      <c r="M366" s="132" t="s">
        <v>19</v>
      </c>
      <c r="N366" s="133" t="s">
        <v>42</v>
      </c>
      <c r="P366" s="134">
        <f>O366*H366</f>
        <v>0</v>
      </c>
      <c r="Q366" s="134">
        <v>0.15540000000000001</v>
      </c>
      <c r="R366" s="134">
        <f>Q366*H366</f>
        <v>8.3916000000000004</v>
      </c>
      <c r="S366" s="134">
        <v>0</v>
      </c>
      <c r="T366" s="135">
        <f>S366*H366</f>
        <v>0</v>
      </c>
      <c r="AR366" s="136" t="s">
        <v>125</v>
      </c>
      <c r="AT366" s="136" t="s">
        <v>120</v>
      </c>
      <c r="AU366" s="136" t="s">
        <v>82</v>
      </c>
      <c r="AY366" s="15" t="s">
        <v>118</v>
      </c>
      <c r="BE366" s="137">
        <f>IF(N366="základní",J366,0)</f>
        <v>0</v>
      </c>
      <c r="BF366" s="137">
        <f>IF(N366="snížená",J366,0)</f>
        <v>0</v>
      </c>
      <c r="BG366" s="137">
        <f>IF(N366="zákl. přenesená",J366,0)</f>
        <v>0</v>
      </c>
      <c r="BH366" s="137">
        <f>IF(N366="sníž. přenesená",J366,0)</f>
        <v>0</v>
      </c>
      <c r="BI366" s="137">
        <f>IF(N366="nulová",J366,0)</f>
        <v>0</v>
      </c>
      <c r="BJ366" s="15" t="s">
        <v>79</v>
      </c>
      <c r="BK366" s="137">
        <f>ROUND(I366*H366,2)</f>
        <v>0</v>
      </c>
      <c r="BL366" s="15" t="s">
        <v>125</v>
      </c>
      <c r="BM366" s="136" t="s">
        <v>556</v>
      </c>
    </row>
    <row r="367" spans="2:65" s="1" customFormat="1" ht="19.5">
      <c r="B367" s="30"/>
      <c r="D367" s="138" t="s">
        <v>127</v>
      </c>
      <c r="F367" s="139" t="s">
        <v>557</v>
      </c>
      <c r="I367" s="140"/>
      <c r="L367" s="30"/>
      <c r="M367" s="141"/>
      <c r="T367" s="49"/>
      <c r="AT367" s="15" t="s">
        <v>127</v>
      </c>
      <c r="AU367" s="15" t="s">
        <v>82</v>
      </c>
    </row>
    <row r="368" spans="2:65" s="1" customFormat="1" ht="11.25">
      <c r="B368" s="30"/>
      <c r="D368" s="142" t="s">
        <v>129</v>
      </c>
      <c r="F368" s="143" t="s">
        <v>558</v>
      </c>
      <c r="I368" s="140"/>
      <c r="L368" s="30"/>
      <c r="M368" s="141"/>
      <c r="T368" s="49"/>
      <c r="AT368" s="15" t="s">
        <v>129</v>
      </c>
      <c r="AU368" s="15" t="s">
        <v>82</v>
      </c>
    </row>
    <row r="369" spans="2:65" s="12" customFormat="1" ht="11.25">
      <c r="B369" s="144"/>
      <c r="D369" s="138" t="s">
        <v>131</v>
      </c>
      <c r="E369" s="145" t="s">
        <v>19</v>
      </c>
      <c r="F369" s="146" t="s">
        <v>559</v>
      </c>
      <c r="H369" s="147">
        <v>54</v>
      </c>
      <c r="I369" s="148"/>
      <c r="L369" s="144"/>
      <c r="M369" s="149"/>
      <c r="T369" s="150"/>
      <c r="AT369" s="145" t="s">
        <v>131</v>
      </c>
      <c r="AU369" s="145" t="s">
        <v>82</v>
      </c>
      <c r="AV369" s="12" t="s">
        <v>82</v>
      </c>
      <c r="AW369" s="12" t="s">
        <v>33</v>
      </c>
      <c r="AX369" s="12" t="s">
        <v>79</v>
      </c>
      <c r="AY369" s="145" t="s">
        <v>118</v>
      </c>
    </row>
    <row r="370" spans="2:65" s="1" customFormat="1" ht="16.5" customHeight="1">
      <c r="B370" s="30"/>
      <c r="C370" s="152" t="s">
        <v>560</v>
      </c>
      <c r="D370" s="152" t="s">
        <v>263</v>
      </c>
      <c r="E370" s="153" t="s">
        <v>561</v>
      </c>
      <c r="F370" s="154" t="s">
        <v>562</v>
      </c>
      <c r="G370" s="155" t="s">
        <v>167</v>
      </c>
      <c r="H370" s="156">
        <v>53</v>
      </c>
      <c r="I370" s="157"/>
      <c r="J370" s="158">
        <f>ROUND(I370*H370,2)</f>
        <v>0</v>
      </c>
      <c r="K370" s="154" t="s">
        <v>124</v>
      </c>
      <c r="L370" s="159"/>
      <c r="M370" s="160" t="s">
        <v>19</v>
      </c>
      <c r="N370" s="161" t="s">
        <v>42</v>
      </c>
      <c r="P370" s="134">
        <f>O370*H370</f>
        <v>0</v>
      </c>
      <c r="Q370" s="134">
        <v>0.08</v>
      </c>
      <c r="R370" s="134">
        <f>Q370*H370</f>
        <v>4.24</v>
      </c>
      <c r="S370" s="134">
        <v>0</v>
      </c>
      <c r="T370" s="135">
        <f>S370*H370</f>
        <v>0</v>
      </c>
      <c r="AR370" s="136" t="s">
        <v>172</v>
      </c>
      <c r="AT370" s="136" t="s">
        <v>263</v>
      </c>
      <c r="AU370" s="136" t="s">
        <v>82</v>
      </c>
      <c r="AY370" s="15" t="s">
        <v>118</v>
      </c>
      <c r="BE370" s="137">
        <f>IF(N370="základní",J370,0)</f>
        <v>0</v>
      </c>
      <c r="BF370" s="137">
        <f>IF(N370="snížená",J370,0)</f>
        <v>0</v>
      </c>
      <c r="BG370" s="137">
        <f>IF(N370="zákl. přenesená",J370,0)</f>
        <v>0</v>
      </c>
      <c r="BH370" s="137">
        <f>IF(N370="sníž. přenesená",J370,0)</f>
        <v>0</v>
      </c>
      <c r="BI370" s="137">
        <f>IF(N370="nulová",J370,0)</f>
        <v>0</v>
      </c>
      <c r="BJ370" s="15" t="s">
        <v>79</v>
      </c>
      <c r="BK370" s="137">
        <f>ROUND(I370*H370,2)</f>
        <v>0</v>
      </c>
      <c r="BL370" s="15" t="s">
        <v>125</v>
      </c>
      <c r="BM370" s="136" t="s">
        <v>563</v>
      </c>
    </row>
    <row r="371" spans="2:65" s="1" customFormat="1" ht="11.25">
      <c r="B371" s="30"/>
      <c r="D371" s="138" t="s">
        <v>127</v>
      </c>
      <c r="F371" s="139" t="s">
        <v>562</v>
      </c>
      <c r="I371" s="140"/>
      <c r="L371" s="30"/>
      <c r="M371" s="141"/>
      <c r="T371" s="49"/>
      <c r="AT371" s="15" t="s">
        <v>127</v>
      </c>
      <c r="AU371" s="15" t="s">
        <v>82</v>
      </c>
    </row>
    <row r="372" spans="2:65" s="12" customFormat="1" ht="11.25">
      <c r="B372" s="144"/>
      <c r="D372" s="138" t="s">
        <v>131</v>
      </c>
      <c r="E372" s="145" t="s">
        <v>19</v>
      </c>
      <c r="F372" s="146" t="s">
        <v>564</v>
      </c>
      <c r="H372" s="147">
        <v>53</v>
      </c>
      <c r="I372" s="148"/>
      <c r="L372" s="144"/>
      <c r="M372" s="149"/>
      <c r="T372" s="150"/>
      <c r="AT372" s="145" t="s">
        <v>131</v>
      </c>
      <c r="AU372" s="145" t="s">
        <v>82</v>
      </c>
      <c r="AV372" s="12" t="s">
        <v>82</v>
      </c>
      <c r="AW372" s="12" t="s">
        <v>33</v>
      </c>
      <c r="AX372" s="12" t="s">
        <v>79</v>
      </c>
      <c r="AY372" s="145" t="s">
        <v>118</v>
      </c>
    </row>
    <row r="373" spans="2:65" s="1" customFormat="1" ht="16.5" customHeight="1">
      <c r="B373" s="30"/>
      <c r="C373" s="152" t="s">
        <v>565</v>
      </c>
      <c r="D373" s="152" t="s">
        <v>263</v>
      </c>
      <c r="E373" s="153" t="s">
        <v>566</v>
      </c>
      <c r="F373" s="154" t="s">
        <v>567</v>
      </c>
      <c r="G373" s="155" t="s">
        <v>167</v>
      </c>
      <c r="H373" s="156">
        <v>1</v>
      </c>
      <c r="I373" s="157"/>
      <c r="J373" s="158">
        <f>ROUND(I373*H373,2)</f>
        <v>0</v>
      </c>
      <c r="K373" s="154" t="s">
        <v>124</v>
      </c>
      <c r="L373" s="159"/>
      <c r="M373" s="160" t="s">
        <v>19</v>
      </c>
      <c r="N373" s="161" t="s">
        <v>42</v>
      </c>
      <c r="P373" s="134">
        <f>O373*H373</f>
        <v>0</v>
      </c>
      <c r="Q373" s="134">
        <v>0.04</v>
      </c>
      <c r="R373" s="134">
        <f>Q373*H373</f>
        <v>0.04</v>
      </c>
      <c r="S373" s="134">
        <v>0</v>
      </c>
      <c r="T373" s="135">
        <f>S373*H373</f>
        <v>0</v>
      </c>
      <c r="AR373" s="136" t="s">
        <v>172</v>
      </c>
      <c r="AT373" s="136" t="s">
        <v>263</v>
      </c>
      <c r="AU373" s="136" t="s">
        <v>82</v>
      </c>
      <c r="AY373" s="15" t="s">
        <v>118</v>
      </c>
      <c r="BE373" s="137">
        <f>IF(N373="základní",J373,0)</f>
        <v>0</v>
      </c>
      <c r="BF373" s="137">
        <f>IF(N373="snížená",J373,0)</f>
        <v>0</v>
      </c>
      <c r="BG373" s="137">
        <f>IF(N373="zákl. přenesená",J373,0)</f>
        <v>0</v>
      </c>
      <c r="BH373" s="137">
        <f>IF(N373="sníž. přenesená",J373,0)</f>
        <v>0</v>
      </c>
      <c r="BI373" s="137">
        <f>IF(N373="nulová",J373,0)</f>
        <v>0</v>
      </c>
      <c r="BJ373" s="15" t="s">
        <v>79</v>
      </c>
      <c r="BK373" s="137">
        <f>ROUND(I373*H373,2)</f>
        <v>0</v>
      </c>
      <c r="BL373" s="15" t="s">
        <v>125</v>
      </c>
      <c r="BM373" s="136" t="s">
        <v>568</v>
      </c>
    </row>
    <row r="374" spans="2:65" s="1" customFormat="1" ht="11.25">
      <c r="B374" s="30"/>
      <c r="D374" s="138" t="s">
        <v>127</v>
      </c>
      <c r="F374" s="139" t="s">
        <v>567</v>
      </c>
      <c r="I374" s="140"/>
      <c r="L374" s="30"/>
      <c r="M374" s="141"/>
      <c r="T374" s="49"/>
      <c r="AT374" s="15" t="s">
        <v>127</v>
      </c>
      <c r="AU374" s="15" t="s">
        <v>82</v>
      </c>
    </row>
    <row r="375" spans="2:65" s="12" customFormat="1" ht="11.25">
      <c r="B375" s="144"/>
      <c r="D375" s="138" t="s">
        <v>131</v>
      </c>
      <c r="E375" s="145" t="s">
        <v>19</v>
      </c>
      <c r="F375" s="146" t="s">
        <v>569</v>
      </c>
      <c r="H375" s="147">
        <v>1</v>
      </c>
      <c r="I375" s="148"/>
      <c r="L375" s="144"/>
      <c r="M375" s="149"/>
      <c r="T375" s="150"/>
      <c r="AT375" s="145" t="s">
        <v>131</v>
      </c>
      <c r="AU375" s="145" t="s">
        <v>82</v>
      </c>
      <c r="AV375" s="12" t="s">
        <v>82</v>
      </c>
      <c r="AW375" s="12" t="s">
        <v>33</v>
      </c>
      <c r="AX375" s="12" t="s">
        <v>79</v>
      </c>
      <c r="AY375" s="145" t="s">
        <v>118</v>
      </c>
    </row>
    <row r="376" spans="2:65" s="1" customFormat="1" ht="16.5" customHeight="1">
      <c r="B376" s="30"/>
      <c r="C376" s="125" t="s">
        <v>570</v>
      </c>
      <c r="D376" s="125" t="s">
        <v>120</v>
      </c>
      <c r="E376" s="126" t="s">
        <v>571</v>
      </c>
      <c r="F376" s="127" t="s">
        <v>572</v>
      </c>
      <c r="G376" s="128" t="s">
        <v>182</v>
      </c>
      <c r="H376" s="129">
        <v>1.2150000000000001</v>
      </c>
      <c r="I376" s="130"/>
      <c r="J376" s="131">
        <f>ROUND(I376*H376,2)</f>
        <v>0</v>
      </c>
      <c r="K376" s="127" t="s">
        <v>124</v>
      </c>
      <c r="L376" s="30"/>
      <c r="M376" s="132" t="s">
        <v>19</v>
      </c>
      <c r="N376" s="133" t="s">
        <v>42</v>
      </c>
      <c r="P376" s="134">
        <f>O376*H376</f>
        <v>0</v>
      </c>
      <c r="Q376" s="134">
        <v>2.2563399999999998</v>
      </c>
      <c r="R376" s="134">
        <f>Q376*H376</f>
        <v>2.7414530999999998</v>
      </c>
      <c r="S376" s="134">
        <v>0</v>
      </c>
      <c r="T376" s="135">
        <f>S376*H376</f>
        <v>0</v>
      </c>
      <c r="AR376" s="136" t="s">
        <v>125</v>
      </c>
      <c r="AT376" s="136" t="s">
        <v>120</v>
      </c>
      <c r="AU376" s="136" t="s">
        <v>82</v>
      </c>
      <c r="AY376" s="15" t="s">
        <v>118</v>
      </c>
      <c r="BE376" s="137">
        <f>IF(N376="základní",J376,0)</f>
        <v>0</v>
      </c>
      <c r="BF376" s="137">
        <f>IF(N376="snížená",J376,0)</f>
        <v>0</v>
      </c>
      <c r="BG376" s="137">
        <f>IF(N376="zákl. přenesená",J376,0)</f>
        <v>0</v>
      </c>
      <c r="BH376" s="137">
        <f>IF(N376="sníž. přenesená",J376,0)</f>
        <v>0</v>
      </c>
      <c r="BI376" s="137">
        <f>IF(N376="nulová",J376,0)</f>
        <v>0</v>
      </c>
      <c r="BJ376" s="15" t="s">
        <v>79</v>
      </c>
      <c r="BK376" s="137">
        <f>ROUND(I376*H376,2)</f>
        <v>0</v>
      </c>
      <c r="BL376" s="15" t="s">
        <v>125</v>
      </c>
      <c r="BM376" s="136" t="s">
        <v>573</v>
      </c>
    </row>
    <row r="377" spans="2:65" s="1" customFormat="1" ht="11.25">
      <c r="B377" s="30"/>
      <c r="D377" s="138" t="s">
        <v>127</v>
      </c>
      <c r="F377" s="139" t="s">
        <v>574</v>
      </c>
      <c r="I377" s="140"/>
      <c r="L377" s="30"/>
      <c r="M377" s="141"/>
      <c r="T377" s="49"/>
      <c r="AT377" s="15" t="s">
        <v>127</v>
      </c>
      <c r="AU377" s="15" t="s">
        <v>82</v>
      </c>
    </row>
    <row r="378" spans="2:65" s="1" customFormat="1" ht="11.25">
      <c r="B378" s="30"/>
      <c r="D378" s="142" t="s">
        <v>129</v>
      </c>
      <c r="F378" s="143" t="s">
        <v>575</v>
      </c>
      <c r="I378" s="140"/>
      <c r="L378" s="30"/>
      <c r="M378" s="141"/>
      <c r="T378" s="49"/>
      <c r="AT378" s="15" t="s">
        <v>129</v>
      </c>
      <c r="AU378" s="15" t="s">
        <v>82</v>
      </c>
    </row>
    <row r="379" spans="2:65" s="12" customFormat="1" ht="11.25">
      <c r="B379" s="144"/>
      <c r="D379" s="138" t="s">
        <v>131</v>
      </c>
      <c r="E379" s="145" t="s">
        <v>19</v>
      </c>
      <c r="F379" s="146" t="s">
        <v>576</v>
      </c>
      <c r="H379" s="147">
        <v>1.2150000000000001</v>
      </c>
      <c r="I379" s="148"/>
      <c r="L379" s="144"/>
      <c r="M379" s="149"/>
      <c r="T379" s="150"/>
      <c r="AT379" s="145" t="s">
        <v>131</v>
      </c>
      <c r="AU379" s="145" t="s">
        <v>82</v>
      </c>
      <c r="AV379" s="12" t="s">
        <v>82</v>
      </c>
      <c r="AW379" s="12" t="s">
        <v>33</v>
      </c>
      <c r="AX379" s="12" t="s">
        <v>79</v>
      </c>
      <c r="AY379" s="145" t="s">
        <v>118</v>
      </c>
    </row>
    <row r="380" spans="2:65" s="1" customFormat="1" ht="16.5" customHeight="1">
      <c r="B380" s="30"/>
      <c r="C380" s="125" t="s">
        <v>577</v>
      </c>
      <c r="D380" s="125" t="s">
        <v>120</v>
      </c>
      <c r="E380" s="126" t="s">
        <v>578</v>
      </c>
      <c r="F380" s="127" t="s">
        <v>579</v>
      </c>
      <c r="G380" s="128" t="s">
        <v>167</v>
      </c>
      <c r="H380" s="129">
        <v>17.399999999999999</v>
      </c>
      <c r="I380" s="130"/>
      <c r="J380" s="131">
        <f>ROUND(I380*H380,2)</f>
        <v>0</v>
      </c>
      <c r="K380" s="127" t="s">
        <v>124</v>
      </c>
      <c r="L380" s="30"/>
      <c r="M380" s="132" t="s">
        <v>19</v>
      </c>
      <c r="N380" s="133" t="s">
        <v>42</v>
      </c>
      <c r="P380" s="134">
        <f>O380*H380</f>
        <v>0</v>
      </c>
      <c r="Q380" s="134">
        <v>1.0456099999999999</v>
      </c>
      <c r="R380" s="134">
        <f>Q380*H380</f>
        <v>18.193613999999997</v>
      </c>
      <c r="S380" s="134">
        <v>0</v>
      </c>
      <c r="T380" s="135">
        <f>S380*H380</f>
        <v>0</v>
      </c>
      <c r="AR380" s="136" t="s">
        <v>125</v>
      </c>
      <c r="AT380" s="136" t="s">
        <v>120</v>
      </c>
      <c r="AU380" s="136" t="s">
        <v>82</v>
      </c>
      <c r="AY380" s="15" t="s">
        <v>118</v>
      </c>
      <c r="BE380" s="137">
        <f>IF(N380="základní",J380,0)</f>
        <v>0</v>
      </c>
      <c r="BF380" s="137">
        <f>IF(N380="snížená",J380,0)</f>
        <v>0</v>
      </c>
      <c r="BG380" s="137">
        <f>IF(N380="zákl. přenesená",J380,0)</f>
        <v>0</v>
      </c>
      <c r="BH380" s="137">
        <f>IF(N380="sníž. přenesená",J380,0)</f>
        <v>0</v>
      </c>
      <c r="BI380" s="137">
        <f>IF(N380="nulová",J380,0)</f>
        <v>0</v>
      </c>
      <c r="BJ380" s="15" t="s">
        <v>79</v>
      </c>
      <c r="BK380" s="137">
        <f>ROUND(I380*H380,2)</f>
        <v>0</v>
      </c>
      <c r="BL380" s="15" t="s">
        <v>125</v>
      </c>
      <c r="BM380" s="136" t="s">
        <v>580</v>
      </c>
    </row>
    <row r="381" spans="2:65" s="1" customFormat="1" ht="11.25">
      <c r="B381" s="30"/>
      <c r="D381" s="138" t="s">
        <v>127</v>
      </c>
      <c r="F381" s="139" t="s">
        <v>581</v>
      </c>
      <c r="I381" s="140"/>
      <c r="L381" s="30"/>
      <c r="M381" s="141"/>
      <c r="T381" s="49"/>
      <c r="AT381" s="15" t="s">
        <v>127</v>
      </c>
      <c r="AU381" s="15" t="s">
        <v>82</v>
      </c>
    </row>
    <row r="382" spans="2:65" s="1" customFormat="1" ht="11.25">
      <c r="B382" s="30"/>
      <c r="D382" s="142" t="s">
        <v>129</v>
      </c>
      <c r="F382" s="143" t="s">
        <v>582</v>
      </c>
      <c r="I382" s="140"/>
      <c r="L382" s="30"/>
      <c r="M382" s="141"/>
      <c r="T382" s="49"/>
      <c r="AT382" s="15" t="s">
        <v>129</v>
      </c>
      <c r="AU382" s="15" t="s">
        <v>82</v>
      </c>
    </row>
    <row r="383" spans="2:65" s="1" customFormat="1" ht="29.25">
      <c r="B383" s="30"/>
      <c r="D383" s="138" t="s">
        <v>146</v>
      </c>
      <c r="F383" s="151" t="s">
        <v>583</v>
      </c>
      <c r="I383" s="140"/>
      <c r="L383" s="30"/>
      <c r="M383" s="141"/>
      <c r="T383" s="49"/>
      <c r="AT383" s="15" t="s">
        <v>146</v>
      </c>
      <c r="AU383" s="15" t="s">
        <v>82</v>
      </c>
    </row>
    <row r="384" spans="2:65" s="12" customFormat="1" ht="11.25">
      <c r="B384" s="144"/>
      <c r="D384" s="138" t="s">
        <v>131</v>
      </c>
      <c r="E384" s="145" t="s">
        <v>19</v>
      </c>
      <c r="F384" s="146" t="s">
        <v>584</v>
      </c>
      <c r="H384" s="147">
        <v>17.399999999999999</v>
      </c>
      <c r="I384" s="148"/>
      <c r="L384" s="144"/>
      <c r="M384" s="149"/>
      <c r="T384" s="150"/>
      <c r="AT384" s="145" t="s">
        <v>131</v>
      </c>
      <c r="AU384" s="145" t="s">
        <v>82</v>
      </c>
      <c r="AV384" s="12" t="s">
        <v>82</v>
      </c>
      <c r="AW384" s="12" t="s">
        <v>33</v>
      </c>
      <c r="AX384" s="12" t="s">
        <v>79</v>
      </c>
      <c r="AY384" s="145" t="s">
        <v>118</v>
      </c>
    </row>
    <row r="385" spans="2:65" s="1" customFormat="1" ht="16.5" customHeight="1">
      <c r="B385" s="30"/>
      <c r="C385" s="152" t="s">
        <v>585</v>
      </c>
      <c r="D385" s="152" t="s">
        <v>263</v>
      </c>
      <c r="E385" s="153" t="s">
        <v>586</v>
      </c>
      <c r="F385" s="154" t="s">
        <v>587</v>
      </c>
      <c r="G385" s="155" t="s">
        <v>167</v>
      </c>
      <c r="H385" s="156">
        <v>17.748000000000001</v>
      </c>
      <c r="I385" s="157"/>
      <c r="J385" s="158">
        <f>ROUND(I385*H385,2)</f>
        <v>0</v>
      </c>
      <c r="K385" s="154" t="s">
        <v>124</v>
      </c>
      <c r="L385" s="159"/>
      <c r="M385" s="160" t="s">
        <v>19</v>
      </c>
      <c r="N385" s="161" t="s">
        <v>42</v>
      </c>
      <c r="P385" s="134">
        <f>O385*H385</f>
        <v>0</v>
      </c>
      <c r="Q385" s="134">
        <v>9.1999999999999998E-3</v>
      </c>
      <c r="R385" s="134">
        <f>Q385*H385</f>
        <v>0.1632816</v>
      </c>
      <c r="S385" s="134">
        <v>0</v>
      </c>
      <c r="T385" s="135">
        <f>S385*H385</f>
        <v>0</v>
      </c>
      <c r="AR385" s="136" t="s">
        <v>172</v>
      </c>
      <c r="AT385" s="136" t="s">
        <v>263</v>
      </c>
      <c r="AU385" s="136" t="s">
        <v>82</v>
      </c>
      <c r="AY385" s="15" t="s">
        <v>118</v>
      </c>
      <c r="BE385" s="137">
        <f>IF(N385="základní",J385,0)</f>
        <v>0</v>
      </c>
      <c r="BF385" s="137">
        <f>IF(N385="snížená",J385,0)</f>
        <v>0</v>
      </c>
      <c r="BG385" s="137">
        <f>IF(N385="zákl. přenesená",J385,0)</f>
        <v>0</v>
      </c>
      <c r="BH385" s="137">
        <f>IF(N385="sníž. přenesená",J385,0)</f>
        <v>0</v>
      </c>
      <c r="BI385" s="137">
        <f>IF(N385="nulová",J385,0)</f>
        <v>0</v>
      </c>
      <c r="BJ385" s="15" t="s">
        <v>79</v>
      </c>
      <c r="BK385" s="137">
        <f>ROUND(I385*H385,2)</f>
        <v>0</v>
      </c>
      <c r="BL385" s="15" t="s">
        <v>125</v>
      </c>
      <c r="BM385" s="136" t="s">
        <v>588</v>
      </c>
    </row>
    <row r="386" spans="2:65" s="1" customFormat="1" ht="11.25">
      <c r="B386" s="30"/>
      <c r="D386" s="138" t="s">
        <v>127</v>
      </c>
      <c r="F386" s="139" t="s">
        <v>587</v>
      </c>
      <c r="I386" s="140"/>
      <c r="L386" s="30"/>
      <c r="M386" s="141"/>
      <c r="T386" s="49"/>
      <c r="AT386" s="15" t="s">
        <v>127</v>
      </c>
      <c r="AU386" s="15" t="s">
        <v>82</v>
      </c>
    </row>
    <row r="387" spans="2:65" s="12" customFormat="1" ht="11.25">
      <c r="B387" s="144"/>
      <c r="D387" s="138" t="s">
        <v>131</v>
      </c>
      <c r="E387" s="145" t="s">
        <v>19</v>
      </c>
      <c r="F387" s="146" t="s">
        <v>589</v>
      </c>
      <c r="H387" s="147">
        <v>17.748000000000001</v>
      </c>
      <c r="I387" s="148"/>
      <c r="L387" s="144"/>
      <c r="M387" s="149"/>
      <c r="T387" s="150"/>
      <c r="AT387" s="145" t="s">
        <v>131</v>
      </c>
      <c r="AU387" s="145" t="s">
        <v>82</v>
      </c>
      <c r="AV387" s="12" t="s">
        <v>82</v>
      </c>
      <c r="AW387" s="12" t="s">
        <v>33</v>
      </c>
      <c r="AX387" s="12" t="s">
        <v>79</v>
      </c>
      <c r="AY387" s="145" t="s">
        <v>118</v>
      </c>
    </row>
    <row r="388" spans="2:65" s="1" customFormat="1" ht="16.5" customHeight="1">
      <c r="B388" s="30"/>
      <c r="C388" s="125" t="s">
        <v>590</v>
      </c>
      <c r="D388" s="125" t="s">
        <v>120</v>
      </c>
      <c r="E388" s="126" t="s">
        <v>591</v>
      </c>
      <c r="F388" s="127" t="s">
        <v>592</v>
      </c>
      <c r="G388" s="128" t="s">
        <v>167</v>
      </c>
      <c r="H388" s="129">
        <v>24.95</v>
      </c>
      <c r="I388" s="130"/>
      <c r="J388" s="131">
        <f>ROUND(I388*H388,2)</f>
        <v>0</v>
      </c>
      <c r="K388" s="127" t="s">
        <v>124</v>
      </c>
      <c r="L388" s="30"/>
      <c r="M388" s="132" t="s">
        <v>19</v>
      </c>
      <c r="N388" s="133" t="s">
        <v>42</v>
      </c>
      <c r="P388" s="134">
        <f>O388*H388</f>
        <v>0</v>
      </c>
      <c r="Q388" s="134">
        <v>1.1812</v>
      </c>
      <c r="R388" s="134">
        <f>Q388*H388</f>
        <v>29.470939999999999</v>
      </c>
      <c r="S388" s="134">
        <v>0</v>
      </c>
      <c r="T388" s="135">
        <f>S388*H388</f>
        <v>0</v>
      </c>
      <c r="AR388" s="136" t="s">
        <v>125</v>
      </c>
      <c r="AT388" s="136" t="s">
        <v>120</v>
      </c>
      <c r="AU388" s="136" t="s">
        <v>82</v>
      </c>
      <c r="AY388" s="15" t="s">
        <v>118</v>
      </c>
      <c r="BE388" s="137">
        <f>IF(N388="základní",J388,0)</f>
        <v>0</v>
      </c>
      <c r="BF388" s="137">
        <f>IF(N388="snížená",J388,0)</f>
        <v>0</v>
      </c>
      <c r="BG388" s="137">
        <f>IF(N388="zákl. přenesená",J388,0)</f>
        <v>0</v>
      </c>
      <c r="BH388" s="137">
        <f>IF(N388="sníž. přenesená",J388,0)</f>
        <v>0</v>
      </c>
      <c r="BI388" s="137">
        <f>IF(N388="nulová",J388,0)</f>
        <v>0</v>
      </c>
      <c r="BJ388" s="15" t="s">
        <v>79</v>
      </c>
      <c r="BK388" s="137">
        <f>ROUND(I388*H388,2)</f>
        <v>0</v>
      </c>
      <c r="BL388" s="15" t="s">
        <v>125</v>
      </c>
      <c r="BM388" s="136" t="s">
        <v>593</v>
      </c>
    </row>
    <row r="389" spans="2:65" s="1" customFormat="1" ht="11.25">
      <c r="B389" s="30"/>
      <c r="D389" s="138" t="s">
        <v>127</v>
      </c>
      <c r="F389" s="139" t="s">
        <v>594</v>
      </c>
      <c r="I389" s="140"/>
      <c r="L389" s="30"/>
      <c r="M389" s="141"/>
      <c r="T389" s="49"/>
      <c r="AT389" s="15" t="s">
        <v>127</v>
      </c>
      <c r="AU389" s="15" t="s">
        <v>82</v>
      </c>
    </row>
    <row r="390" spans="2:65" s="1" customFormat="1" ht="11.25">
      <c r="B390" s="30"/>
      <c r="D390" s="142" t="s">
        <v>129</v>
      </c>
      <c r="F390" s="143" t="s">
        <v>595</v>
      </c>
      <c r="I390" s="140"/>
      <c r="L390" s="30"/>
      <c r="M390" s="141"/>
      <c r="T390" s="49"/>
      <c r="AT390" s="15" t="s">
        <v>129</v>
      </c>
      <c r="AU390" s="15" t="s">
        <v>82</v>
      </c>
    </row>
    <row r="391" spans="2:65" s="1" customFormat="1" ht="29.25">
      <c r="B391" s="30"/>
      <c r="D391" s="138" t="s">
        <v>146</v>
      </c>
      <c r="F391" s="151" t="s">
        <v>583</v>
      </c>
      <c r="I391" s="140"/>
      <c r="L391" s="30"/>
      <c r="M391" s="141"/>
      <c r="T391" s="49"/>
      <c r="AT391" s="15" t="s">
        <v>146</v>
      </c>
      <c r="AU391" s="15" t="s">
        <v>82</v>
      </c>
    </row>
    <row r="392" spans="2:65" s="12" customFormat="1" ht="11.25">
      <c r="B392" s="144"/>
      <c r="D392" s="138" t="s">
        <v>131</v>
      </c>
      <c r="E392" s="145" t="s">
        <v>19</v>
      </c>
      <c r="F392" s="146" t="s">
        <v>596</v>
      </c>
      <c r="H392" s="147">
        <v>14.6</v>
      </c>
      <c r="I392" s="148"/>
      <c r="L392" s="144"/>
      <c r="M392" s="149"/>
      <c r="T392" s="150"/>
      <c r="AT392" s="145" t="s">
        <v>131</v>
      </c>
      <c r="AU392" s="145" t="s">
        <v>82</v>
      </c>
      <c r="AV392" s="12" t="s">
        <v>82</v>
      </c>
      <c r="AW392" s="12" t="s">
        <v>33</v>
      </c>
      <c r="AX392" s="12" t="s">
        <v>71</v>
      </c>
      <c r="AY392" s="145" t="s">
        <v>118</v>
      </c>
    </row>
    <row r="393" spans="2:65" s="12" customFormat="1" ht="11.25">
      <c r="B393" s="144"/>
      <c r="D393" s="138" t="s">
        <v>131</v>
      </c>
      <c r="E393" s="145" t="s">
        <v>19</v>
      </c>
      <c r="F393" s="146" t="s">
        <v>597</v>
      </c>
      <c r="H393" s="147">
        <v>10.35</v>
      </c>
      <c r="I393" s="148"/>
      <c r="L393" s="144"/>
      <c r="M393" s="149"/>
      <c r="T393" s="150"/>
      <c r="AT393" s="145" t="s">
        <v>131</v>
      </c>
      <c r="AU393" s="145" t="s">
        <v>82</v>
      </c>
      <c r="AV393" s="12" t="s">
        <v>82</v>
      </c>
      <c r="AW393" s="12" t="s">
        <v>33</v>
      </c>
      <c r="AX393" s="12" t="s">
        <v>71</v>
      </c>
      <c r="AY393" s="145" t="s">
        <v>118</v>
      </c>
    </row>
    <row r="394" spans="2:65" s="1" customFormat="1" ht="16.5" customHeight="1">
      <c r="B394" s="30"/>
      <c r="C394" s="152" t="s">
        <v>598</v>
      </c>
      <c r="D394" s="152" t="s">
        <v>263</v>
      </c>
      <c r="E394" s="153" t="s">
        <v>599</v>
      </c>
      <c r="F394" s="154" t="s">
        <v>600</v>
      </c>
      <c r="G394" s="155" t="s">
        <v>167</v>
      </c>
      <c r="H394" s="156">
        <v>25.449000000000002</v>
      </c>
      <c r="I394" s="157"/>
      <c r="J394" s="158">
        <f>ROUND(I394*H394,2)</f>
        <v>0</v>
      </c>
      <c r="K394" s="154" t="s">
        <v>124</v>
      </c>
      <c r="L394" s="159"/>
      <c r="M394" s="160" t="s">
        <v>19</v>
      </c>
      <c r="N394" s="161" t="s">
        <v>42</v>
      </c>
      <c r="P394" s="134">
        <f>O394*H394</f>
        <v>0</v>
      </c>
      <c r="Q394" s="134">
        <v>1.321E-2</v>
      </c>
      <c r="R394" s="134">
        <f>Q394*H394</f>
        <v>0.33618129000000002</v>
      </c>
      <c r="S394" s="134">
        <v>0</v>
      </c>
      <c r="T394" s="135">
        <f>S394*H394</f>
        <v>0</v>
      </c>
      <c r="AR394" s="136" t="s">
        <v>172</v>
      </c>
      <c r="AT394" s="136" t="s">
        <v>263</v>
      </c>
      <c r="AU394" s="136" t="s">
        <v>82</v>
      </c>
      <c r="AY394" s="15" t="s">
        <v>118</v>
      </c>
      <c r="BE394" s="137">
        <f>IF(N394="základní",J394,0)</f>
        <v>0</v>
      </c>
      <c r="BF394" s="137">
        <f>IF(N394="snížená",J394,0)</f>
        <v>0</v>
      </c>
      <c r="BG394" s="137">
        <f>IF(N394="zákl. přenesená",J394,0)</f>
        <v>0</v>
      </c>
      <c r="BH394" s="137">
        <f>IF(N394="sníž. přenesená",J394,0)</f>
        <v>0</v>
      </c>
      <c r="BI394" s="137">
        <f>IF(N394="nulová",J394,0)</f>
        <v>0</v>
      </c>
      <c r="BJ394" s="15" t="s">
        <v>79</v>
      </c>
      <c r="BK394" s="137">
        <f>ROUND(I394*H394,2)</f>
        <v>0</v>
      </c>
      <c r="BL394" s="15" t="s">
        <v>125</v>
      </c>
      <c r="BM394" s="136" t="s">
        <v>601</v>
      </c>
    </row>
    <row r="395" spans="2:65" s="1" customFormat="1" ht="11.25">
      <c r="B395" s="30"/>
      <c r="D395" s="138" t="s">
        <v>127</v>
      </c>
      <c r="F395" s="139" t="s">
        <v>600</v>
      </c>
      <c r="I395" s="140"/>
      <c r="L395" s="30"/>
      <c r="M395" s="141"/>
      <c r="T395" s="49"/>
      <c r="AT395" s="15" t="s">
        <v>127</v>
      </c>
      <c r="AU395" s="15" t="s">
        <v>82</v>
      </c>
    </row>
    <row r="396" spans="2:65" s="12" customFormat="1" ht="11.25">
      <c r="B396" s="144"/>
      <c r="D396" s="138" t="s">
        <v>131</v>
      </c>
      <c r="E396" s="145" t="s">
        <v>19</v>
      </c>
      <c r="F396" s="146" t="s">
        <v>602</v>
      </c>
      <c r="H396" s="147">
        <v>25.449000000000002</v>
      </c>
      <c r="I396" s="148"/>
      <c r="L396" s="144"/>
      <c r="M396" s="149"/>
      <c r="T396" s="150"/>
      <c r="AT396" s="145" t="s">
        <v>131</v>
      </c>
      <c r="AU396" s="145" t="s">
        <v>82</v>
      </c>
      <c r="AV396" s="12" t="s">
        <v>82</v>
      </c>
      <c r="AW396" s="12" t="s">
        <v>33</v>
      </c>
      <c r="AX396" s="12" t="s">
        <v>79</v>
      </c>
      <c r="AY396" s="145" t="s">
        <v>118</v>
      </c>
    </row>
    <row r="397" spans="2:65" s="1" customFormat="1" ht="16.5" customHeight="1">
      <c r="B397" s="30"/>
      <c r="C397" s="125" t="s">
        <v>603</v>
      </c>
      <c r="D397" s="125" t="s">
        <v>120</v>
      </c>
      <c r="E397" s="126" t="s">
        <v>604</v>
      </c>
      <c r="F397" s="127" t="s">
        <v>605</v>
      </c>
      <c r="G397" s="128" t="s">
        <v>123</v>
      </c>
      <c r="H397" s="129">
        <v>246.6</v>
      </c>
      <c r="I397" s="130"/>
      <c r="J397" s="131">
        <f>ROUND(I397*H397,2)</f>
        <v>0</v>
      </c>
      <c r="K397" s="127" t="s">
        <v>124</v>
      </c>
      <c r="L397" s="30"/>
      <c r="M397" s="132" t="s">
        <v>19</v>
      </c>
      <c r="N397" s="133" t="s">
        <v>42</v>
      </c>
      <c r="P397" s="134">
        <f>O397*H397</f>
        <v>0</v>
      </c>
      <c r="Q397" s="134">
        <v>4.6999999999999999E-4</v>
      </c>
      <c r="R397" s="134">
        <f>Q397*H397</f>
        <v>0.11590199999999999</v>
      </c>
      <c r="S397" s="134">
        <v>0</v>
      </c>
      <c r="T397" s="135">
        <f>S397*H397</f>
        <v>0</v>
      </c>
      <c r="AR397" s="136" t="s">
        <v>125</v>
      </c>
      <c r="AT397" s="136" t="s">
        <v>120</v>
      </c>
      <c r="AU397" s="136" t="s">
        <v>82</v>
      </c>
      <c r="AY397" s="15" t="s">
        <v>118</v>
      </c>
      <c r="BE397" s="137">
        <f>IF(N397="základní",J397,0)</f>
        <v>0</v>
      </c>
      <c r="BF397" s="137">
        <f>IF(N397="snížená",J397,0)</f>
        <v>0</v>
      </c>
      <c r="BG397" s="137">
        <f>IF(N397="zákl. přenesená",J397,0)</f>
        <v>0</v>
      </c>
      <c r="BH397" s="137">
        <f>IF(N397="sníž. přenesená",J397,0)</f>
        <v>0</v>
      </c>
      <c r="BI397" s="137">
        <f>IF(N397="nulová",J397,0)</f>
        <v>0</v>
      </c>
      <c r="BJ397" s="15" t="s">
        <v>79</v>
      </c>
      <c r="BK397" s="137">
        <f>ROUND(I397*H397,2)</f>
        <v>0</v>
      </c>
      <c r="BL397" s="15" t="s">
        <v>125</v>
      </c>
      <c r="BM397" s="136" t="s">
        <v>606</v>
      </c>
    </row>
    <row r="398" spans="2:65" s="1" customFormat="1" ht="11.25">
      <c r="B398" s="30"/>
      <c r="D398" s="138" t="s">
        <v>127</v>
      </c>
      <c r="F398" s="139" t="s">
        <v>607</v>
      </c>
      <c r="I398" s="140"/>
      <c r="L398" s="30"/>
      <c r="M398" s="141"/>
      <c r="T398" s="49"/>
      <c r="AT398" s="15" t="s">
        <v>127</v>
      </c>
      <c r="AU398" s="15" t="s">
        <v>82</v>
      </c>
    </row>
    <row r="399" spans="2:65" s="1" customFormat="1" ht="11.25">
      <c r="B399" s="30"/>
      <c r="D399" s="142" t="s">
        <v>129</v>
      </c>
      <c r="F399" s="143" t="s">
        <v>608</v>
      </c>
      <c r="I399" s="140"/>
      <c r="L399" s="30"/>
      <c r="M399" s="141"/>
      <c r="T399" s="49"/>
      <c r="AT399" s="15" t="s">
        <v>129</v>
      </c>
      <c r="AU399" s="15" t="s">
        <v>82</v>
      </c>
    </row>
    <row r="400" spans="2:65" s="12" customFormat="1" ht="11.25">
      <c r="B400" s="144"/>
      <c r="D400" s="138" t="s">
        <v>131</v>
      </c>
      <c r="E400" s="145" t="s">
        <v>19</v>
      </c>
      <c r="F400" s="146" t="s">
        <v>609</v>
      </c>
      <c r="H400" s="147">
        <v>246.6</v>
      </c>
      <c r="I400" s="148"/>
      <c r="L400" s="144"/>
      <c r="M400" s="149"/>
      <c r="T400" s="150"/>
      <c r="AT400" s="145" t="s">
        <v>131</v>
      </c>
      <c r="AU400" s="145" t="s">
        <v>82</v>
      </c>
      <c r="AV400" s="12" t="s">
        <v>82</v>
      </c>
      <c r="AW400" s="12" t="s">
        <v>33</v>
      </c>
      <c r="AX400" s="12" t="s">
        <v>79</v>
      </c>
      <c r="AY400" s="145" t="s">
        <v>118</v>
      </c>
    </row>
    <row r="401" spans="2:65" s="11" customFormat="1" ht="22.9" customHeight="1">
      <c r="B401" s="113"/>
      <c r="D401" s="114" t="s">
        <v>70</v>
      </c>
      <c r="E401" s="123" t="s">
        <v>610</v>
      </c>
      <c r="F401" s="123" t="s">
        <v>611</v>
      </c>
      <c r="I401" s="116"/>
      <c r="J401" s="124">
        <f>BK401</f>
        <v>0</v>
      </c>
      <c r="L401" s="113"/>
      <c r="M401" s="118"/>
      <c r="P401" s="119">
        <f>SUM(P402:P407)</f>
        <v>0</v>
      </c>
      <c r="R401" s="119">
        <f>SUM(R402:R407)</f>
        <v>0</v>
      </c>
      <c r="T401" s="120">
        <f>SUM(T402:T407)</f>
        <v>0</v>
      </c>
      <c r="AR401" s="114" t="s">
        <v>79</v>
      </c>
      <c r="AT401" s="121" t="s">
        <v>70</v>
      </c>
      <c r="AU401" s="121" t="s">
        <v>79</v>
      </c>
      <c r="AY401" s="114" t="s">
        <v>118</v>
      </c>
      <c r="BK401" s="122">
        <f>SUM(BK402:BK407)</f>
        <v>0</v>
      </c>
    </row>
    <row r="402" spans="2:65" s="1" customFormat="1" ht="21.75" customHeight="1">
      <c r="B402" s="30"/>
      <c r="C402" s="125" t="s">
        <v>612</v>
      </c>
      <c r="D402" s="125" t="s">
        <v>120</v>
      </c>
      <c r="E402" s="126" t="s">
        <v>613</v>
      </c>
      <c r="F402" s="127" t="s">
        <v>614</v>
      </c>
      <c r="G402" s="128" t="s">
        <v>266</v>
      </c>
      <c r="H402" s="129">
        <v>3387.752</v>
      </c>
      <c r="I402" s="130"/>
      <c r="J402" s="131">
        <f>ROUND(I402*H402,2)</f>
        <v>0</v>
      </c>
      <c r="K402" s="127" t="s">
        <v>124</v>
      </c>
      <c r="L402" s="30"/>
      <c r="M402" s="132" t="s">
        <v>19</v>
      </c>
      <c r="N402" s="133" t="s">
        <v>42</v>
      </c>
      <c r="P402" s="134">
        <f>O402*H402</f>
        <v>0</v>
      </c>
      <c r="Q402" s="134">
        <v>0</v>
      </c>
      <c r="R402" s="134">
        <f>Q402*H402</f>
        <v>0</v>
      </c>
      <c r="S402" s="134">
        <v>0</v>
      </c>
      <c r="T402" s="135">
        <f>S402*H402</f>
        <v>0</v>
      </c>
      <c r="AR402" s="136" t="s">
        <v>125</v>
      </c>
      <c r="AT402" s="136" t="s">
        <v>120</v>
      </c>
      <c r="AU402" s="136" t="s">
        <v>82</v>
      </c>
      <c r="AY402" s="15" t="s">
        <v>118</v>
      </c>
      <c r="BE402" s="137">
        <f>IF(N402="základní",J402,0)</f>
        <v>0</v>
      </c>
      <c r="BF402" s="137">
        <f>IF(N402="snížená",J402,0)</f>
        <v>0</v>
      </c>
      <c r="BG402" s="137">
        <f>IF(N402="zákl. přenesená",J402,0)</f>
        <v>0</v>
      </c>
      <c r="BH402" s="137">
        <f>IF(N402="sníž. přenesená",J402,0)</f>
        <v>0</v>
      </c>
      <c r="BI402" s="137">
        <f>IF(N402="nulová",J402,0)</f>
        <v>0</v>
      </c>
      <c r="BJ402" s="15" t="s">
        <v>79</v>
      </c>
      <c r="BK402" s="137">
        <f>ROUND(I402*H402,2)</f>
        <v>0</v>
      </c>
      <c r="BL402" s="15" t="s">
        <v>125</v>
      </c>
      <c r="BM402" s="136" t="s">
        <v>615</v>
      </c>
    </row>
    <row r="403" spans="2:65" s="1" customFormat="1" ht="19.5">
      <c r="B403" s="30"/>
      <c r="D403" s="138" t="s">
        <v>127</v>
      </c>
      <c r="F403" s="139" t="s">
        <v>616</v>
      </c>
      <c r="I403" s="140"/>
      <c r="L403" s="30"/>
      <c r="M403" s="141"/>
      <c r="T403" s="49"/>
      <c r="AT403" s="15" t="s">
        <v>127</v>
      </c>
      <c r="AU403" s="15" t="s">
        <v>82</v>
      </c>
    </row>
    <row r="404" spans="2:65" s="1" customFormat="1" ht="11.25">
      <c r="B404" s="30"/>
      <c r="D404" s="142" t="s">
        <v>129</v>
      </c>
      <c r="F404" s="143" t="s">
        <v>617</v>
      </c>
      <c r="I404" s="140"/>
      <c r="L404" s="30"/>
      <c r="M404" s="141"/>
      <c r="T404" s="49"/>
      <c r="AT404" s="15" t="s">
        <v>129</v>
      </c>
      <c r="AU404" s="15" t="s">
        <v>82</v>
      </c>
    </row>
    <row r="405" spans="2:65" s="1" customFormat="1" ht="21.75" customHeight="1">
      <c r="B405" s="30"/>
      <c r="C405" s="125" t="s">
        <v>618</v>
      </c>
      <c r="D405" s="125" t="s">
        <v>120</v>
      </c>
      <c r="E405" s="126" t="s">
        <v>619</v>
      </c>
      <c r="F405" s="127" t="s">
        <v>620</v>
      </c>
      <c r="G405" s="128" t="s">
        <v>266</v>
      </c>
      <c r="H405" s="129">
        <v>3387.752</v>
      </c>
      <c r="I405" s="130"/>
      <c r="J405" s="131">
        <f>ROUND(I405*H405,2)</f>
        <v>0</v>
      </c>
      <c r="K405" s="127" t="s">
        <v>124</v>
      </c>
      <c r="L405" s="30"/>
      <c r="M405" s="132" t="s">
        <v>19</v>
      </c>
      <c r="N405" s="133" t="s">
        <v>42</v>
      </c>
      <c r="P405" s="134">
        <f>O405*H405</f>
        <v>0</v>
      </c>
      <c r="Q405" s="134">
        <v>0</v>
      </c>
      <c r="R405" s="134">
        <f>Q405*H405</f>
        <v>0</v>
      </c>
      <c r="S405" s="134">
        <v>0</v>
      </c>
      <c r="T405" s="135">
        <f>S405*H405</f>
        <v>0</v>
      </c>
      <c r="AR405" s="136" t="s">
        <v>125</v>
      </c>
      <c r="AT405" s="136" t="s">
        <v>120</v>
      </c>
      <c r="AU405" s="136" t="s">
        <v>82</v>
      </c>
      <c r="AY405" s="15" t="s">
        <v>118</v>
      </c>
      <c r="BE405" s="137">
        <f>IF(N405="základní",J405,0)</f>
        <v>0</v>
      </c>
      <c r="BF405" s="137">
        <f>IF(N405="snížená",J405,0)</f>
        <v>0</v>
      </c>
      <c r="BG405" s="137">
        <f>IF(N405="zákl. přenesená",J405,0)</f>
        <v>0</v>
      </c>
      <c r="BH405" s="137">
        <f>IF(N405="sníž. přenesená",J405,0)</f>
        <v>0</v>
      </c>
      <c r="BI405" s="137">
        <f>IF(N405="nulová",J405,0)</f>
        <v>0</v>
      </c>
      <c r="BJ405" s="15" t="s">
        <v>79</v>
      </c>
      <c r="BK405" s="137">
        <f>ROUND(I405*H405,2)</f>
        <v>0</v>
      </c>
      <c r="BL405" s="15" t="s">
        <v>125</v>
      </c>
      <c r="BM405" s="136" t="s">
        <v>621</v>
      </c>
    </row>
    <row r="406" spans="2:65" s="1" customFormat="1" ht="19.5">
      <c r="B406" s="30"/>
      <c r="D406" s="138" t="s">
        <v>127</v>
      </c>
      <c r="F406" s="139" t="s">
        <v>622</v>
      </c>
      <c r="I406" s="140"/>
      <c r="L406" s="30"/>
      <c r="M406" s="141"/>
      <c r="T406" s="49"/>
      <c r="AT406" s="15" t="s">
        <v>127</v>
      </c>
      <c r="AU406" s="15" t="s">
        <v>82</v>
      </c>
    </row>
    <row r="407" spans="2:65" s="1" customFormat="1" ht="11.25">
      <c r="B407" s="30"/>
      <c r="D407" s="142" t="s">
        <v>129</v>
      </c>
      <c r="F407" s="143" t="s">
        <v>623</v>
      </c>
      <c r="I407" s="140"/>
      <c r="L407" s="30"/>
      <c r="M407" s="141"/>
      <c r="T407" s="49"/>
      <c r="AT407" s="15" t="s">
        <v>129</v>
      </c>
      <c r="AU407" s="15" t="s">
        <v>82</v>
      </c>
    </row>
    <row r="408" spans="2:65" s="11" customFormat="1" ht="25.9" customHeight="1">
      <c r="B408" s="113"/>
      <c r="D408" s="114" t="s">
        <v>70</v>
      </c>
      <c r="E408" s="115" t="s">
        <v>624</v>
      </c>
      <c r="F408" s="115" t="s">
        <v>625</v>
      </c>
      <c r="I408" s="116"/>
      <c r="J408" s="117">
        <f>BK408</f>
        <v>0</v>
      </c>
      <c r="L408" s="113"/>
      <c r="M408" s="118"/>
      <c r="P408" s="119">
        <f>P409</f>
        <v>0</v>
      </c>
      <c r="R408" s="119">
        <f>R409</f>
        <v>0</v>
      </c>
      <c r="T408" s="120">
        <f>T409</f>
        <v>0</v>
      </c>
      <c r="AR408" s="114" t="s">
        <v>82</v>
      </c>
      <c r="AT408" s="121" t="s">
        <v>70</v>
      </c>
      <c r="AU408" s="121" t="s">
        <v>71</v>
      </c>
      <c r="AY408" s="114" t="s">
        <v>118</v>
      </c>
      <c r="BK408" s="122">
        <f>BK409</f>
        <v>0</v>
      </c>
    </row>
    <row r="409" spans="2:65" s="11" customFormat="1" ht="22.9" customHeight="1">
      <c r="B409" s="113"/>
      <c r="D409" s="114" t="s">
        <v>70</v>
      </c>
      <c r="E409" s="123" t="s">
        <v>626</v>
      </c>
      <c r="F409" s="123" t="s">
        <v>627</v>
      </c>
      <c r="I409" s="116"/>
      <c r="J409" s="124">
        <f>BK409</f>
        <v>0</v>
      </c>
      <c r="L409" s="113"/>
      <c r="M409" s="118"/>
      <c r="P409" s="119">
        <f>SUM(P410:P412)</f>
        <v>0</v>
      </c>
      <c r="R409" s="119">
        <f>SUM(R410:R412)</f>
        <v>0</v>
      </c>
      <c r="T409" s="120">
        <f>SUM(T410:T412)</f>
        <v>0</v>
      </c>
      <c r="AR409" s="114" t="s">
        <v>82</v>
      </c>
      <c r="AT409" s="121" t="s">
        <v>70</v>
      </c>
      <c r="AU409" s="121" t="s">
        <v>79</v>
      </c>
      <c r="AY409" s="114" t="s">
        <v>118</v>
      </c>
      <c r="BK409" s="122">
        <f>SUM(BK410:BK412)</f>
        <v>0</v>
      </c>
    </row>
    <row r="410" spans="2:65" s="1" customFormat="1" ht="16.5" customHeight="1">
      <c r="B410" s="30"/>
      <c r="C410" s="125" t="s">
        <v>628</v>
      </c>
      <c r="D410" s="125" t="s">
        <v>120</v>
      </c>
      <c r="E410" s="126" t="s">
        <v>629</v>
      </c>
      <c r="F410" s="127" t="s">
        <v>630</v>
      </c>
      <c r="G410" s="128" t="s">
        <v>167</v>
      </c>
      <c r="H410" s="129">
        <v>33</v>
      </c>
      <c r="I410" s="130"/>
      <c r="J410" s="131">
        <f>ROUND(I410*H410,2)</f>
        <v>0</v>
      </c>
      <c r="K410" s="127" t="s">
        <v>19</v>
      </c>
      <c r="L410" s="30"/>
      <c r="M410" s="132" t="s">
        <v>19</v>
      </c>
      <c r="N410" s="133" t="s">
        <v>42</v>
      </c>
      <c r="P410" s="134">
        <f>O410*H410</f>
        <v>0</v>
      </c>
      <c r="Q410" s="134">
        <v>0</v>
      </c>
      <c r="R410" s="134">
        <f>Q410*H410</f>
        <v>0</v>
      </c>
      <c r="S410" s="134">
        <v>0</v>
      </c>
      <c r="T410" s="135">
        <f>S410*H410</f>
        <v>0</v>
      </c>
      <c r="AR410" s="136" t="s">
        <v>234</v>
      </c>
      <c r="AT410" s="136" t="s">
        <v>120</v>
      </c>
      <c r="AU410" s="136" t="s">
        <v>82</v>
      </c>
      <c r="AY410" s="15" t="s">
        <v>118</v>
      </c>
      <c r="BE410" s="137">
        <f>IF(N410="základní",J410,0)</f>
        <v>0</v>
      </c>
      <c r="BF410" s="137">
        <f>IF(N410="snížená",J410,0)</f>
        <v>0</v>
      </c>
      <c r="BG410" s="137">
        <f>IF(N410="zákl. přenesená",J410,0)</f>
        <v>0</v>
      </c>
      <c r="BH410" s="137">
        <f>IF(N410="sníž. přenesená",J410,0)</f>
        <v>0</v>
      </c>
      <c r="BI410" s="137">
        <f>IF(N410="nulová",J410,0)</f>
        <v>0</v>
      </c>
      <c r="BJ410" s="15" t="s">
        <v>79</v>
      </c>
      <c r="BK410" s="137">
        <f>ROUND(I410*H410,2)</f>
        <v>0</v>
      </c>
      <c r="BL410" s="15" t="s">
        <v>234</v>
      </c>
      <c r="BM410" s="136" t="s">
        <v>631</v>
      </c>
    </row>
    <row r="411" spans="2:65" s="1" customFormat="1" ht="11.25">
      <c r="B411" s="30"/>
      <c r="D411" s="138" t="s">
        <v>127</v>
      </c>
      <c r="F411" s="139" t="s">
        <v>630</v>
      </c>
      <c r="I411" s="140"/>
      <c r="L411" s="30"/>
      <c r="M411" s="141"/>
      <c r="T411" s="49"/>
      <c r="AT411" s="15" t="s">
        <v>127</v>
      </c>
      <c r="AU411" s="15" t="s">
        <v>82</v>
      </c>
    </row>
    <row r="412" spans="2:65" s="12" customFormat="1" ht="11.25">
      <c r="B412" s="144"/>
      <c r="D412" s="138" t="s">
        <v>131</v>
      </c>
      <c r="E412" s="145" t="s">
        <v>19</v>
      </c>
      <c r="F412" s="146" t="s">
        <v>632</v>
      </c>
      <c r="H412" s="147">
        <v>33</v>
      </c>
      <c r="I412" s="148"/>
      <c r="L412" s="144"/>
      <c r="M412" s="162"/>
      <c r="N412" s="163"/>
      <c r="O412" s="163"/>
      <c r="P412" s="163"/>
      <c r="Q412" s="163"/>
      <c r="R412" s="163"/>
      <c r="S412" s="163"/>
      <c r="T412" s="164"/>
      <c r="AT412" s="145" t="s">
        <v>131</v>
      </c>
      <c r="AU412" s="145" t="s">
        <v>82</v>
      </c>
      <c r="AV412" s="12" t="s">
        <v>82</v>
      </c>
      <c r="AW412" s="12" t="s">
        <v>33</v>
      </c>
      <c r="AX412" s="12" t="s">
        <v>79</v>
      </c>
      <c r="AY412" s="145" t="s">
        <v>118</v>
      </c>
    </row>
    <row r="413" spans="2:65" s="1" customFormat="1" ht="6.95" customHeight="1">
      <c r="B413" s="38"/>
      <c r="C413" s="39"/>
      <c r="D413" s="39"/>
      <c r="E413" s="39"/>
      <c r="F413" s="39"/>
      <c r="G413" s="39"/>
      <c r="H413" s="39"/>
      <c r="I413" s="39"/>
      <c r="J413" s="39"/>
      <c r="K413" s="39"/>
      <c r="L413" s="30"/>
    </row>
  </sheetData>
  <sheetProtection algorithmName="SHA-512" hashValue="KabFHUZSBJS3LjRd1OkiaZlbXyHLjk+4LDVAhzRrcvhcYzPkKx2SLIbSYbT1wxW9qrUVhyHf0IgURbO+EybJMA==" saltValue="O6zymyo3X48r1T+qIMhIfQvGvCrpoPeblTCMl4MRLXF2s0S1dfhcnak72L2VRtI9heNov07VgrIs2r6P/t0NPQ==" spinCount="100000" sheet="1" objects="1" scenarios="1" formatColumns="0" formatRows="0" autoFilter="0"/>
  <autoFilter ref="C88:K412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8" r:id="rId2" xr:uid="{00000000-0004-0000-0100-000001000000}"/>
    <hyperlink ref="F102" r:id="rId3" xr:uid="{00000000-0004-0000-0100-000002000000}"/>
    <hyperlink ref="F106" r:id="rId4" xr:uid="{00000000-0004-0000-0100-000003000000}"/>
    <hyperlink ref="F110" r:id="rId5" xr:uid="{00000000-0004-0000-0100-000004000000}"/>
    <hyperlink ref="F116" r:id="rId6" xr:uid="{00000000-0004-0000-0100-000005000000}"/>
    <hyperlink ref="F120" r:id="rId7" xr:uid="{00000000-0004-0000-0100-000006000000}"/>
    <hyperlink ref="F124" r:id="rId8" xr:uid="{00000000-0004-0000-0100-000007000000}"/>
    <hyperlink ref="F129" r:id="rId9" xr:uid="{00000000-0004-0000-0100-000008000000}"/>
    <hyperlink ref="F134" r:id="rId10" xr:uid="{00000000-0004-0000-0100-000009000000}"/>
    <hyperlink ref="F140" r:id="rId11" xr:uid="{00000000-0004-0000-0100-00000A000000}"/>
    <hyperlink ref="F150" r:id="rId12" xr:uid="{00000000-0004-0000-0100-00000B000000}"/>
    <hyperlink ref="F154" r:id="rId13" xr:uid="{00000000-0004-0000-0100-00000C000000}"/>
    <hyperlink ref="F157" r:id="rId14" xr:uid="{00000000-0004-0000-0100-00000D000000}"/>
    <hyperlink ref="F161" r:id="rId15" xr:uid="{00000000-0004-0000-0100-00000E000000}"/>
    <hyperlink ref="F165" r:id="rId16" xr:uid="{00000000-0004-0000-0100-00000F000000}"/>
    <hyperlink ref="F169" r:id="rId17" xr:uid="{00000000-0004-0000-0100-000010000000}"/>
    <hyperlink ref="F173" r:id="rId18" xr:uid="{00000000-0004-0000-0100-000011000000}"/>
    <hyperlink ref="F180" r:id="rId19" xr:uid="{00000000-0004-0000-0100-000012000000}"/>
    <hyperlink ref="F187" r:id="rId20" xr:uid="{00000000-0004-0000-0100-000013000000}"/>
    <hyperlink ref="F194" r:id="rId21" xr:uid="{00000000-0004-0000-0100-000014000000}"/>
    <hyperlink ref="F198" r:id="rId22" xr:uid="{00000000-0004-0000-0100-000015000000}"/>
    <hyperlink ref="F202" r:id="rId23" xr:uid="{00000000-0004-0000-0100-000016000000}"/>
    <hyperlink ref="F215" r:id="rId24" xr:uid="{00000000-0004-0000-0100-000017000000}"/>
    <hyperlink ref="F222" r:id="rId25" xr:uid="{00000000-0004-0000-0100-000018000000}"/>
    <hyperlink ref="F226" r:id="rId26" xr:uid="{00000000-0004-0000-0100-000019000000}"/>
    <hyperlink ref="F236" r:id="rId27" xr:uid="{00000000-0004-0000-0100-00001A000000}"/>
    <hyperlink ref="F241" r:id="rId28" xr:uid="{00000000-0004-0000-0100-00001B000000}"/>
    <hyperlink ref="F245" r:id="rId29" xr:uid="{00000000-0004-0000-0100-00001C000000}"/>
    <hyperlink ref="F249" r:id="rId30" xr:uid="{00000000-0004-0000-0100-00001D000000}"/>
    <hyperlink ref="F254" r:id="rId31" xr:uid="{00000000-0004-0000-0100-00001E000000}"/>
    <hyperlink ref="F260" r:id="rId32" xr:uid="{00000000-0004-0000-0100-00001F000000}"/>
    <hyperlink ref="F266" r:id="rId33" xr:uid="{00000000-0004-0000-0100-000020000000}"/>
    <hyperlink ref="F272" r:id="rId34" xr:uid="{00000000-0004-0000-0100-000021000000}"/>
    <hyperlink ref="F275" r:id="rId35" xr:uid="{00000000-0004-0000-0100-000022000000}"/>
    <hyperlink ref="F282" r:id="rId36" xr:uid="{00000000-0004-0000-0100-000023000000}"/>
    <hyperlink ref="F288" r:id="rId37" xr:uid="{00000000-0004-0000-0100-000024000000}"/>
    <hyperlink ref="F292" r:id="rId38" xr:uid="{00000000-0004-0000-0100-000025000000}"/>
    <hyperlink ref="F298" r:id="rId39" xr:uid="{00000000-0004-0000-0100-000026000000}"/>
    <hyperlink ref="F304" r:id="rId40" xr:uid="{00000000-0004-0000-0100-000027000000}"/>
    <hyperlink ref="F309" r:id="rId41" xr:uid="{00000000-0004-0000-0100-000028000000}"/>
    <hyperlink ref="F316" r:id="rId42" xr:uid="{00000000-0004-0000-0100-000029000000}"/>
    <hyperlink ref="F324" r:id="rId43" xr:uid="{00000000-0004-0000-0100-00002A000000}"/>
    <hyperlink ref="F329" r:id="rId44" xr:uid="{00000000-0004-0000-0100-00002B000000}"/>
    <hyperlink ref="F334" r:id="rId45" xr:uid="{00000000-0004-0000-0100-00002C000000}"/>
    <hyperlink ref="F338" r:id="rId46" xr:uid="{00000000-0004-0000-0100-00002D000000}"/>
    <hyperlink ref="F343" r:id="rId47" xr:uid="{00000000-0004-0000-0100-00002E000000}"/>
    <hyperlink ref="F348" r:id="rId48" xr:uid="{00000000-0004-0000-0100-00002F000000}"/>
    <hyperlink ref="F368" r:id="rId49" xr:uid="{00000000-0004-0000-0100-000030000000}"/>
    <hyperlink ref="F378" r:id="rId50" xr:uid="{00000000-0004-0000-0100-000031000000}"/>
    <hyperlink ref="F382" r:id="rId51" xr:uid="{00000000-0004-0000-0100-000032000000}"/>
    <hyperlink ref="F390" r:id="rId52" xr:uid="{00000000-0004-0000-0100-000033000000}"/>
    <hyperlink ref="F399" r:id="rId53" xr:uid="{00000000-0004-0000-0100-000034000000}"/>
    <hyperlink ref="F404" r:id="rId54" xr:uid="{00000000-0004-0000-0100-000035000000}"/>
    <hyperlink ref="F407" r:id="rId55" xr:uid="{00000000-0004-0000-0100-00003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86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84" t="str">
        <f>'Rekapitulace stavby'!K6</f>
        <v>Starohorská cesta - SO-103</v>
      </c>
      <c r="F7" s="285"/>
      <c r="G7" s="285"/>
      <c r="H7" s="285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56" t="s">
        <v>633</v>
      </c>
      <c r="F9" s="283"/>
      <c r="G9" s="283"/>
      <c r="H9" s="28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46" t="str">
        <f>'Rekapitulace stavby'!AN8</f>
        <v>17. 5. 2023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19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6" t="str">
        <f>'Rekapitulace stavby'!E14</f>
        <v>Vyplň údaj</v>
      </c>
      <c r="F18" s="275"/>
      <c r="G18" s="275"/>
      <c r="H18" s="275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26</v>
      </c>
      <c r="J20" s="23" t="s">
        <v>19</v>
      </c>
      <c r="L20" s="30"/>
    </row>
    <row r="21" spans="2:12" s="1" customFormat="1" ht="18" customHeight="1">
      <c r="B21" s="30"/>
      <c r="E21" s="23" t="s">
        <v>32</v>
      </c>
      <c r="I21" s="25" t="s">
        <v>28</v>
      </c>
      <c r="J21" s="23" t="s">
        <v>19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26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28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5" customHeight="1">
      <c r="B27" s="82"/>
      <c r="E27" s="279" t="s">
        <v>19</v>
      </c>
      <c r="F27" s="279"/>
      <c r="G27" s="279"/>
      <c r="H27" s="279"/>
      <c r="L27" s="82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47"/>
      <c r="J29" s="47"/>
      <c r="K29" s="47"/>
      <c r="L29" s="30"/>
    </row>
    <row r="30" spans="2:12" s="1" customFormat="1" ht="25.35" customHeight="1">
      <c r="B30" s="30"/>
      <c r="D30" s="83" t="s">
        <v>37</v>
      </c>
      <c r="J30" s="59">
        <f>ROUND(J82,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47"/>
      <c r="J31" s="47"/>
      <c r="K31" s="47"/>
      <c r="L31" s="30"/>
    </row>
    <row r="32" spans="2:12" s="1" customFormat="1" ht="14.45" customHeight="1">
      <c r="B32" s="30"/>
      <c r="F32" s="84" t="s">
        <v>39</v>
      </c>
      <c r="I32" s="84" t="s">
        <v>38</v>
      </c>
      <c r="J32" s="84" t="s">
        <v>40</v>
      </c>
      <c r="L32" s="30"/>
    </row>
    <row r="33" spans="2:12" s="1" customFormat="1" ht="14.45" customHeight="1">
      <c r="B33" s="30"/>
      <c r="D33" s="85" t="s">
        <v>41</v>
      </c>
      <c r="E33" s="25" t="s">
        <v>42</v>
      </c>
      <c r="F33" s="86">
        <f>ROUND((SUM(BE82:BE115)),  2)</f>
        <v>0</v>
      </c>
      <c r="I33" s="87">
        <v>0.21</v>
      </c>
      <c r="J33" s="86">
        <f>ROUND(((SUM(BE82:BE115))*I33),  2)</f>
        <v>0</v>
      </c>
      <c r="L33" s="30"/>
    </row>
    <row r="34" spans="2:12" s="1" customFormat="1" ht="14.45" customHeight="1">
      <c r="B34" s="30"/>
      <c r="E34" s="25" t="s">
        <v>43</v>
      </c>
      <c r="F34" s="86">
        <f>ROUND((SUM(BF82:BF115)),  2)</f>
        <v>0</v>
      </c>
      <c r="I34" s="87">
        <v>0.15</v>
      </c>
      <c r="J34" s="86">
        <f>ROUND(((SUM(BF82:BF115))*I34),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86">
        <f>ROUND((SUM(BG82:BG115)),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86">
        <f>ROUND((SUM(BH82:BH115)),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86">
        <f>ROUND((SUM(BI82:BI115)),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47</v>
      </c>
      <c r="E39" s="50"/>
      <c r="F39" s="50"/>
      <c r="G39" s="90" t="s">
        <v>48</v>
      </c>
      <c r="H39" s="91" t="s">
        <v>49</v>
      </c>
      <c r="I39" s="50"/>
      <c r="J39" s="92">
        <f>SUM(J30:J37)</f>
        <v>0</v>
      </c>
      <c r="K39" s="93"/>
      <c r="L39" s="30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0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30"/>
    </row>
    <row r="45" spans="2:12" s="1" customFormat="1" ht="24.95" customHeight="1">
      <c r="B45" s="30"/>
      <c r="C45" s="19" t="s">
        <v>89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16</v>
      </c>
      <c r="L47" s="30"/>
    </row>
    <row r="48" spans="2:12" s="1" customFormat="1" ht="16.5" customHeight="1">
      <c r="B48" s="30"/>
      <c r="E48" s="284" t="str">
        <f>E7</f>
        <v>Starohorská cesta - SO-103</v>
      </c>
      <c r="F48" s="285"/>
      <c r="G48" s="285"/>
      <c r="H48" s="285"/>
      <c r="L48" s="30"/>
    </row>
    <row r="49" spans="2:47" s="1" customFormat="1" ht="12" customHeight="1">
      <c r="B49" s="30"/>
      <c r="C49" s="25" t="s">
        <v>87</v>
      </c>
      <c r="L49" s="30"/>
    </row>
    <row r="50" spans="2:47" s="1" customFormat="1" ht="16.5" customHeight="1">
      <c r="B50" s="30"/>
      <c r="E50" s="256" t="str">
        <f>E9</f>
        <v>VON - Vedlejší a ostatní náklady</v>
      </c>
      <c r="F50" s="283"/>
      <c r="G50" s="283"/>
      <c r="H50" s="283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21</v>
      </c>
      <c r="F52" s="23" t="str">
        <f>F12</f>
        <v xml:space="preserve"> </v>
      </c>
      <c r="I52" s="25" t="s">
        <v>23</v>
      </c>
      <c r="J52" s="46" t="str">
        <f>IF(J12="","",J12)</f>
        <v>17. 5. 2023</v>
      </c>
      <c r="L52" s="30"/>
    </row>
    <row r="53" spans="2:47" s="1" customFormat="1" ht="6.95" customHeight="1">
      <c r="B53" s="30"/>
      <c r="L53" s="30"/>
    </row>
    <row r="54" spans="2:47" s="1" customFormat="1" ht="25.7" customHeight="1">
      <c r="B54" s="30"/>
      <c r="C54" s="25" t="s">
        <v>25</v>
      </c>
      <c r="F54" s="23" t="str">
        <f>E15</f>
        <v>ČR-SPÚ, Pobočka Tábor</v>
      </c>
      <c r="I54" s="25" t="s">
        <v>31</v>
      </c>
      <c r="J54" s="28" t="str">
        <f>E21</f>
        <v>Agroprojekce Litomyšl, s.r.o.</v>
      </c>
      <c r="L54" s="30"/>
    </row>
    <row r="55" spans="2:47" s="1" customFormat="1" ht="15.2" customHeight="1">
      <c r="B55" s="30"/>
      <c r="C55" s="25" t="s">
        <v>29</v>
      </c>
      <c r="F55" s="23" t="str">
        <f>IF(E18="","",E18)</f>
        <v>Vyplň údaj</v>
      </c>
      <c r="I55" s="25" t="s">
        <v>34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90</v>
      </c>
      <c r="D57" s="88"/>
      <c r="E57" s="88"/>
      <c r="F57" s="88"/>
      <c r="G57" s="88"/>
      <c r="H57" s="88"/>
      <c r="I57" s="88"/>
      <c r="J57" s="95" t="s">
        <v>91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6" t="s">
        <v>69</v>
      </c>
      <c r="J59" s="59">
        <f>J82</f>
        <v>0</v>
      </c>
      <c r="L59" s="30"/>
      <c r="AU59" s="15" t="s">
        <v>92</v>
      </c>
    </row>
    <row r="60" spans="2:47" s="8" customFormat="1" ht="24.95" customHeight="1">
      <c r="B60" s="97"/>
      <c r="D60" s="98" t="s">
        <v>634</v>
      </c>
      <c r="E60" s="99"/>
      <c r="F60" s="99"/>
      <c r="G60" s="99"/>
      <c r="H60" s="99"/>
      <c r="I60" s="99"/>
      <c r="J60" s="100">
        <f>J83</f>
        <v>0</v>
      </c>
      <c r="L60" s="97"/>
    </row>
    <row r="61" spans="2:47" s="9" customFormat="1" ht="19.899999999999999" customHeight="1">
      <c r="B61" s="101"/>
      <c r="D61" s="102" t="s">
        <v>635</v>
      </c>
      <c r="E61" s="103"/>
      <c r="F61" s="103"/>
      <c r="G61" s="103"/>
      <c r="H61" s="103"/>
      <c r="I61" s="103"/>
      <c r="J61" s="104">
        <f>J84</f>
        <v>0</v>
      </c>
      <c r="L61" s="101"/>
    </row>
    <row r="62" spans="2:47" s="9" customFormat="1" ht="19.899999999999999" customHeight="1">
      <c r="B62" s="101"/>
      <c r="D62" s="102" t="s">
        <v>636</v>
      </c>
      <c r="E62" s="103"/>
      <c r="F62" s="103"/>
      <c r="G62" s="103"/>
      <c r="H62" s="103"/>
      <c r="I62" s="103"/>
      <c r="J62" s="104">
        <f>J91</f>
        <v>0</v>
      </c>
      <c r="L62" s="101"/>
    </row>
    <row r="63" spans="2:47" s="1" customFormat="1" ht="21.75" customHeight="1">
      <c r="B63" s="30"/>
      <c r="L63" s="30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0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0"/>
    </row>
    <row r="69" spans="2:12" s="1" customFormat="1" ht="24.95" customHeight="1">
      <c r="B69" s="30"/>
      <c r="C69" s="19" t="s">
        <v>103</v>
      </c>
      <c r="L69" s="30"/>
    </row>
    <row r="70" spans="2:12" s="1" customFormat="1" ht="6.95" customHeight="1">
      <c r="B70" s="30"/>
      <c r="L70" s="30"/>
    </row>
    <row r="71" spans="2:12" s="1" customFormat="1" ht="12" customHeight="1">
      <c r="B71" s="30"/>
      <c r="C71" s="25" t="s">
        <v>16</v>
      </c>
      <c r="L71" s="30"/>
    </row>
    <row r="72" spans="2:12" s="1" customFormat="1" ht="16.5" customHeight="1">
      <c r="B72" s="30"/>
      <c r="E72" s="284" t="str">
        <f>E7</f>
        <v>Starohorská cesta - SO-103</v>
      </c>
      <c r="F72" s="285"/>
      <c r="G72" s="285"/>
      <c r="H72" s="285"/>
      <c r="L72" s="30"/>
    </row>
    <row r="73" spans="2:12" s="1" customFormat="1" ht="12" customHeight="1">
      <c r="B73" s="30"/>
      <c r="C73" s="25" t="s">
        <v>87</v>
      </c>
      <c r="L73" s="30"/>
    </row>
    <row r="74" spans="2:12" s="1" customFormat="1" ht="16.5" customHeight="1">
      <c r="B74" s="30"/>
      <c r="E74" s="256" t="str">
        <f>E9</f>
        <v>VON - Vedlejší a ostatní náklady</v>
      </c>
      <c r="F74" s="283"/>
      <c r="G74" s="283"/>
      <c r="H74" s="283"/>
      <c r="L74" s="30"/>
    </row>
    <row r="75" spans="2:12" s="1" customFormat="1" ht="6.95" customHeight="1">
      <c r="B75" s="30"/>
      <c r="L75" s="30"/>
    </row>
    <row r="76" spans="2:12" s="1" customFormat="1" ht="12" customHeight="1">
      <c r="B76" s="30"/>
      <c r="C76" s="25" t="s">
        <v>21</v>
      </c>
      <c r="F76" s="23" t="str">
        <f>F12</f>
        <v xml:space="preserve"> </v>
      </c>
      <c r="I76" s="25" t="s">
        <v>23</v>
      </c>
      <c r="J76" s="46" t="str">
        <f>IF(J12="","",J12)</f>
        <v>17. 5. 2023</v>
      </c>
      <c r="L76" s="30"/>
    </row>
    <row r="77" spans="2:12" s="1" customFormat="1" ht="6.95" customHeight="1">
      <c r="B77" s="30"/>
      <c r="L77" s="30"/>
    </row>
    <row r="78" spans="2:12" s="1" customFormat="1" ht="25.7" customHeight="1">
      <c r="B78" s="30"/>
      <c r="C78" s="25" t="s">
        <v>25</v>
      </c>
      <c r="F78" s="23" t="str">
        <f>E15</f>
        <v>ČR-SPÚ, Pobočka Tábor</v>
      </c>
      <c r="I78" s="25" t="s">
        <v>31</v>
      </c>
      <c r="J78" s="28" t="str">
        <f>E21</f>
        <v>Agroprojekce Litomyšl, s.r.o.</v>
      </c>
      <c r="L78" s="30"/>
    </row>
    <row r="79" spans="2:12" s="1" customFormat="1" ht="15.2" customHeight="1">
      <c r="B79" s="30"/>
      <c r="C79" s="25" t="s">
        <v>29</v>
      </c>
      <c r="F79" s="23" t="str">
        <f>IF(E18="","",E18)</f>
        <v>Vyplň údaj</v>
      </c>
      <c r="I79" s="25" t="s">
        <v>34</v>
      </c>
      <c r="J79" s="28" t="str">
        <f>E24</f>
        <v xml:space="preserve"> </v>
      </c>
      <c r="L79" s="30"/>
    </row>
    <row r="80" spans="2:12" s="1" customFormat="1" ht="10.35" customHeight="1">
      <c r="B80" s="30"/>
      <c r="L80" s="30"/>
    </row>
    <row r="81" spans="2:65" s="10" customFormat="1" ht="29.25" customHeight="1">
      <c r="B81" s="105"/>
      <c r="C81" s="106" t="s">
        <v>104</v>
      </c>
      <c r="D81" s="107" t="s">
        <v>56</v>
      </c>
      <c r="E81" s="107" t="s">
        <v>52</v>
      </c>
      <c r="F81" s="107" t="s">
        <v>53</v>
      </c>
      <c r="G81" s="107" t="s">
        <v>105</v>
      </c>
      <c r="H81" s="107" t="s">
        <v>106</v>
      </c>
      <c r="I81" s="107" t="s">
        <v>107</v>
      </c>
      <c r="J81" s="107" t="s">
        <v>91</v>
      </c>
      <c r="K81" s="108" t="s">
        <v>108</v>
      </c>
      <c r="L81" s="105"/>
      <c r="M81" s="52" t="s">
        <v>19</v>
      </c>
      <c r="N81" s="53" t="s">
        <v>41</v>
      </c>
      <c r="O81" s="53" t="s">
        <v>109</v>
      </c>
      <c r="P81" s="53" t="s">
        <v>110</v>
      </c>
      <c r="Q81" s="53" t="s">
        <v>111</v>
      </c>
      <c r="R81" s="53" t="s">
        <v>112</v>
      </c>
      <c r="S81" s="53" t="s">
        <v>113</v>
      </c>
      <c r="T81" s="54" t="s">
        <v>114</v>
      </c>
    </row>
    <row r="82" spans="2:65" s="1" customFormat="1" ht="22.9" customHeight="1">
      <c r="B82" s="30"/>
      <c r="C82" s="57" t="s">
        <v>115</v>
      </c>
      <c r="J82" s="109">
        <f>BK82</f>
        <v>0</v>
      </c>
      <c r="L82" s="30"/>
      <c r="M82" s="55"/>
      <c r="N82" s="47"/>
      <c r="O82" s="47"/>
      <c r="P82" s="110">
        <f>P83</f>
        <v>0</v>
      </c>
      <c r="Q82" s="47"/>
      <c r="R82" s="110">
        <f>R83</f>
        <v>0</v>
      </c>
      <c r="S82" s="47"/>
      <c r="T82" s="111">
        <f>T83</f>
        <v>0</v>
      </c>
      <c r="AT82" s="15" t="s">
        <v>70</v>
      </c>
      <c r="AU82" s="15" t="s">
        <v>92</v>
      </c>
      <c r="BK82" s="112">
        <f>BK83</f>
        <v>0</v>
      </c>
    </row>
    <row r="83" spans="2:65" s="11" customFormat="1" ht="25.9" customHeight="1">
      <c r="B83" s="113"/>
      <c r="D83" s="114" t="s">
        <v>70</v>
      </c>
      <c r="E83" s="115" t="s">
        <v>637</v>
      </c>
      <c r="F83" s="115" t="s">
        <v>638</v>
      </c>
      <c r="I83" s="116"/>
      <c r="J83" s="117">
        <f>BK83</f>
        <v>0</v>
      </c>
      <c r="L83" s="113"/>
      <c r="M83" s="118"/>
      <c r="P83" s="119">
        <f>P84+P91</f>
        <v>0</v>
      </c>
      <c r="R83" s="119">
        <f>R84+R91</f>
        <v>0</v>
      </c>
      <c r="T83" s="120">
        <f>T84+T91</f>
        <v>0</v>
      </c>
      <c r="AR83" s="114" t="s">
        <v>153</v>
      </c>
      <c r="AT83" s="121" t="s">
        <v>70</v>
      </c>
      <c r="AU83" s="121" t="s">
        <v>71</v>
      </c>
      <c r="AY83" s="114" t="s">
        <v>118</v>
      </c>
      <c r="BK83" s="122">
        <f>BK84+BK91</f>
        <v>0</v>
      </c>
    </row>
    <row r="84" spans="2:65" s="11" customFormat="1" ht="22.9" customHeight="1">
      <c r="B84" s="113"/>
      <c r="D84" s="114" t="s">
        <v>70</v>
      </c>
      <c r="E84" s="123" t="s">
        <v>639</v>
      </c>
      <c r="F84" s="123" t="s">
        <v>640</v>
      </c>
      <c r="I84" s="116"/>
      <c r="J84" s="124">
        <f>BK84</f>
        <v>0</v>
      </c>
      <c r="L84" s="113"/>
      <c r="M84" s="118"/>
      <c r="P84" s="119">
        <f>SUM(P85:P90)</f>
        <v>0</v>
      </c>
      <c r="R84" s="119">
        <f>SUM(R85:R90)</f>
        <v>0</v>
      </c>
      <c r="T84" s="120">
        <f>SUM(T85:T90)</f>
        <v>0</v>
      </c>
      <c r="AR84" s="114" t="s">
        <v>153</v>
      </c>
      <c r="AT84" s="121" t="s">
        <v>70</v>
      </c>
      <c r="AU84" s="121" t="s">
        <v>79</v>
      </c>
      <c r="AY84" s="114" t="s">
        <v>118</v>
      </c>
      <c r="BK84" s="122">
        <f>SUM(BK85:BK90)</f>
        <v>0</v>
      </c>
    </row>
    <row r="85" spans="2:65" s="1" customFormat="1" ht="16.5" customHeight="1">
      <c r="B85" s="30"/>
      <c r="C85" s="125" t="s">
        <v>79</v>
      </c>
      <c r="D85" s="125" t="s">
        <v>120</v>
      </c>
      <c r="E85" s="126" t="s">
        <v>641</v>
      </c>
      <c r="F85" s="127" t="s">
        <v>642</v>
      </c>
      <c r="G85" s="128" t="s">
        <v>643</v>
      </c>
      <c r="H85" s="129">
        <v>1</v>
      </c>
      <c r="I85" s="130"/>
      <c r="J85" s="131">
        <f>ROUND(I85*H85,2)</f>
        <v>0</v>
      </c>
      <c r="K85" s="127" t="s">
        <v>19</v>
      </c>
      <c r="L85" s="30"/>
      <c r="M85" s="132" t="s">
        <v>19</v>
      </c>
      <c r="N85" s="133" t="s">
        <v>42</v>
      </c>
      <c r="P85" s="134">
        <f>O85*H85</f>
        <v>0</v>
      </c>
      <c r="Q85" s="134">
        <v>0</v>
      </c>
      <c r="R85" s="134">
        <f>Q85*H85</f>
        <v>0</v>
      </c>
      <c r="S85" s="134">
        <v>0</v>
      </c>
      <c r="T85" s="135">
        <f>S85*H85</f>
        <v>0</v>
      </c>
      <c r="AR85" s="136" t="s">
        <v>644</v>
      </c>
      <c r="AT85" s="136" t="s">
        <v>120</v>
      </c>
      <c r="AU85" s="136" t="s">
        <v>82</v>
      </c>
      <c r="AY85" s="15" t="s">
        <v>118</v>
      </c>
      <c r="BE85" s="137">
        <f>IF(N85="základní",J85,0)</f>
        <v>0</v>
      </c>
      <c r="BF85" s="137">
        <f>IF(N85="snížená",J85,0)</f>
        <v>0</v>
      </c>
      <c r="BG85" s="137">
        <f>IF(N85="zákl. přenesená",J85,0)</f>
        <v>0</v>
      </c>
      <c r="BH85" s="137">
        <f>IF(N85="sníž. přenesená",J85,0)</f>
        <v>0</v>
      </c>
      <c r="BI85" s="137">
        <f>IF(N85="nulová",J85,0)</f>
        <v>0</v>
      </c>
      <c r="BJ85" s="15" t="s">
        <v>79</v>
      </c>
      <c r="BK85" s="137">
        <f>ROUND(I85*H85,2)</f>
        <v>0</v>
      </c>
      <c r="BL85" s="15" t="s">
        <v>644</v>
      </c>
      <c r="BM85" s="136" t="s">
        <v>645</v>
      </c>
    </row>
    <row r="86" spans="2:65" s="1" customFormat="1" ht="11.25">
      <c r="B86" s="30"/>
      <c r="D86" s="138" t="s">
        <v>127</v>
      </c>
      <c r="F86" s="139" t="s">
        <v>646</v>
      </c>
      <c r="I86" s="140"/>
      <c r="L86" s="30"/>
      <c r="M86" s="141"/>
      <c r="T86" s="49"/>
      <c r="AT86" s="15" t="s">
        <v>127</v>
      </c>
      <c r="AU86" s="15" t="s">
        <v>82</v>
      </c>
    </row>
    <row r="87" spans="2:65" s="1" customFormat="1" ht="48.75">
      <c r="B87" s="30"/>
      <c r="D87" s="138" t="s">
        <v>146</v>
      </c>
      <c r="F87" s="151" t="s">
        <v>647</v>
      </c>
      <c r="I87" s="140"/>
      <c r="L87" s="30"/>
      <c r="M87" s="141"/>
      <c r="T87" s="49"/>
      <c r="AT87" s="15" t="s">
        <v>146</v>
      </c>
      <c r="AU87" s="15" t="s">
        <v>82</v>
      </c>
    </row>
    <row r="88" spans="2:65" s="1" customFormat="1" ht="16.5" customHeight="1">
      <c r="B88" s="30"/>
      <c r="C88" s="125" t="s">
        <v>82</v>
      </c>
      <c r="D88" s="125" t="s">
        <v>120</v>
      </c>
      <c r="E88" s="126" t="s">
        <v>648</v>
      </c>
      <c r="F88" s="127" t="s">
        <v>649</v>
      </c>
      <c r="G88" s="128" t="s">
        <v>643</v>
      </c>
      <c r="H88" s="129">
        <v>1</v>
      </c>
      <c r="I88" s="130"/>
      <c r="J88" s="131">
        <f>ROUND(I88*H88,2)</f>
        <v>0</v>
      </c>
      <c r="K88" s="127" t="s">
        <v>19</v>
      </c>
      <c r="L88" s="30"/>
      <c r="M88" s="132" t="s">
        <v>19</v>
      </c>
      <c r="N88" s="133" t="s">
        <v>42</v>
      </c>
      <c r="P88" s="134">
        <f>O88*H88</f>
        <v>0</v>
      </c>
      <c r="Q88" s="134">
        <v>0</v>
      </c>
      <c r="R88" s="134">
        <f>Q88*H88</f>
        <v>0</v>
      </c>
      <c r="S88" s="134">
        <v>0</v>
      </c>
      <c r="T88" s="135">
        <f>S88*H88</f>
        <v>0</v>
      </c>
      <c r="AR88" s="136" t="s">
        <v>644</v>
      </c>
      <c r="AT88" s="136" t="s">
        <v>120</v>
      </c>
      <c r="AU88" s="136" t="s">
        <v>82</v>
      </c>
      <c r="AY88" s="15" t="s">
        <v>118</v>
      </c>
      <c r="BE88" s="137">
        <f>IF(N88="základní",J88,0)</f>
        <v>0</v>
      </c>
      <c r="BF88" s="137">
        <f>IF(N88="snížená",J88,0)</f>
        <v>0</v>
      </c>
      <c r="BG88" s="137">
        <f>IF(N88="zákl. přenesená",J88,0)</f>
        <v>0</v>
      </c>
      <c r="BH88" s="137">
        <f>IF(N88="sníž. přenesená",J88,0)</f>
        <v>0</v>
      </c>
      <c r="BI88" s="137">
        <f>IF(N88="nulová",J88,0)</f>
        <v>0</v>
      </c>
      <c r="BJ88" s="15" t="s">
        <v>79</v>
      </c>
      <c r="BK88" s="137">
        <f>ROUND(I88*H88,2)</f>
        <v>0</v>
      </c>
      <c r="BL88" s="15" t="s">
        <v>644</v>
      </c>
      <c r="BM88" s="136" t="s">
        <v>650</v>
      </c>
    </row>
    <row r="89" spans="2:65" s="1" customFormat="1" ht="11.25">
      <c r="B89" s="30"/>
      <c r="D89" s="138" t="s">
        <v>127</v>
      </c>
      <c r="F89" s="139" t="s">
        <v>649</v>
      </c>
      <c r="I89" s="140"/>
      <c r="L89" s="30"/>
      <c r="M89" s="141"/>
      <c r="T89" s="49"/>
      <c r="AT89" s="15" t="s">
        <v>127</v>
      </c>
      <c r="AU89" s="15" t="s">
        <v>82</v>
      </c>
    </row>
    <row r="90" spans="2:65" s="1" customFormat="1" ht="19.5">
      <c r="B90" s="30"/>
      <c r="D90" s="138" t="s">
        <v>146</v>
      </c>
      <c r="F90" s="151" t="s">
        <v>651</v>
      </c>
      <c r="I90" s="140"/>
      <c r="L90" s="30"/>
      <c r="M90" s="141"/>
      <c r="T90" s="49"/>
      <c r="AT90" s="15" t="s">
        <v>146</v>
      </c>
      <c r="AU90" s="15" t="s">
        <v>82</v>
      </c>
    </row>
    <row r="91" spans="2:65" s="11" customFormat="1" ht="22.9" customHeight="1">
      <c r="B91" s="113"/>
      <c r="D91" s="114" t="s">
        <v>70</v>
      </c>
      <c r="E91" s="123" t="s">
        <v>652</v>
      </c>
      <c r="F91" s="123" t="s">
        <v>653</v>
      </c>
      <c r="I91" s="116"/>
      <c r="J91" s="124">
        <f>BK91</f>
        <v>0</v>
      </c>
      <c r="L91" s="113"/>
      <c r="M91" s="118"/>
      <c r="P91" s="119">
        <f>SUM(P92:P115)</f>
        <v>0</v>
      </c>
      <c r="R91" s="119">
        <f>SUM(R92:R115)</f>
        <v>0</v>
      </c>
      <c r="T91" s="120">
        <f>SUM(T92:T115)</f>
        <v>0</v>
      </c>
      <c r="AR91" s="114" t="s">
        <v>153</v>
      </c>
      <c r="AT91" s="121" t="s">
        <v>70</v>
      </c>
      <c r="AU91" s="121" t="s">
        <v>79</v>
      </c>
      <c r="AY91" s="114" t="s">
        <v>118</v>
      </c>
      <c r="BK91" s="122">
        <f>SUM(BK92:BK115)</f>
        <v>0</v>
      </c>
    </row>
    <row r="92" spans="2:65" s="1" customFormat="1" ht="24.2" customHeight="1">
      <c r="B92" s="30"/>
      <c r="C92" s="125" t="s">
        <v>140</v>
      </c>
      <c r="D92" s="125" t="s">
        <v>120</v>
      </c>
      <c r="E92" s="126" t="s">
        <v>654</v>
      </c>
      <c r="F92" s="127" t="s">
        <v>655</v>
      </c>
      <c r="G92" s="128" t="s">
        <v>643</v>
      </c>
      <c r="H92" s="129">
        <v>1</v>
      </c>
      <c r="I92" s="130"/>
      <c r="J92" s="131">
        <f>ROUND(I92*H92,2)</f>
        <v>0</v>
      </c>
      <c r="K92" s="127" t="s">
        <v>19</v>
      </c>
      <c r="L92" s="30"/>
      <c r="M92" s="132" t="s">
        <v>19</v>
      </c>
      <c r="N92" s="133" t="s">
        <v>42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644</v>
      </c>
      <c r="AT92" s="136" t="s">
        <v>120</v>
      </c>
      <c r="AU92" s="136" t="s">
        <v>82</v>
      </c>
      <c r="AY92" s="15" t="s">
        <v>118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5" t="s">
        <v>79</v>
      </c>
      <c r="BK92" s="137">
        <f>ROUND(I92*H92,2)</f>
        <v>0</v>
      </c>
      <c r="BL92" s="15" t="s">
        <v>644</v>
      </c>
      <c r="BM92" s="136" t="s">
        <v>656</v>
      </c>
    </row>
    <row r="93" spans="2:65" s="1" customFormat="1" ht="19.5">
      <c r="B93" s="30"/>
      <c r="D93" s="138" t="s">
        <v>127</v>
      </c>
      <c r="F93" s="139" t="s">
        <v>655</v>
      </c>
      <c r="I93" s="140"/>
      <c r="L93" s="30"/>
      <c r="M93" s="141"/>
      <c r="T93" s="49"/>
      <c r="AT93" s="15" t="s">
        <v>127</v>
      </c>
      <c r="AU93" s="15" t="s">
        <v>82</v>
      </c>
    </row>
    <row r="94" spans="2:65" s="1" customFormat="1" ht="19.5">
      <c r="B94" s="30"/>
      <c r="D94" s="138" t="s">
        <v>146</v>
      </c>
      <c r="F94" s="151" t="s">
        <v>657</v>
      </c>
      <c r="I94" s="140"/>
      <c r="L94" s="30"/>
      <c r="M94" s="141"/>
      <c r="T94" s="49"/>
      <c r="AT94" s="15" t="s">
        <v>146</v>
      </c>
      <c r="AU94" s="15" t="s">
        <v>82</v>
      </c>
    </row>
    <row r="95" spans="2:65" s="1" customFormat="1" ht="16.5" customHeight="1">
      <c r="B95" s="30"/>
      <c r="C95" s="125" t="s">
        <v>125</v>
      </c>
      <c r="D95" s="125" t="s">
        <v>120</v>
      </c>
      <c r="E95" s="126" t="s">
        <v>658</v>
      </c>
      <c r="F95" s="127" t="s">
        <v>659</v>
      </c>
      <c r="G95" s="128" t="s">
        <v>643</v>
      </c>
      <c r="H95" s="129">
        <v>1</v>
      </c>
      <c r="I95" s="130"/>
      <c r="J95" s="131">
        <f>ROUND(I95*H95,2)</f>
        <v>0</v>
      </c>
      <c r="K95" s="127" t="s">
        <v>19</v>
      </c>
      <c r="L95" s="30"/>
      <c r="M95" s="132" t="s">
        <v>19</v>
      </c>
      <c r="N95" s="133" t="s">
        <v>42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5">
        <f>S95*H95</f>
        <v>0</v>
      </c>
      <c r="AR95" s="136" t="s">
        <v>644</v>
      </c>
      <c r="AT95" s="136" t="s">
        <v>120</v>
      </c>
      <c r="AU95" s="136" t="s">
        <v>82</v>
      </c>
      <c r="AY95" s="15" t="s">
        <v>118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5" t="s">
        <v>79</v>
      </c>
      <c r="BK95" s="137">
        <f>ROUND(I95*H95,2)</f>
        <v>0</v>
      </c>
      <c r="BL95" s="15" t="s">
        <v>644</v>
      </c>
      <c r="BM95" s="136" t="s">
        <v>660</v>
      </c>
    </row>
    <row r="96" spans="2:65" s="1" customFormat="1" ht="11.25">
      <c r="B96" s="30"/>
      <c r="D96" s="138" t="s">
        <v>127</v>
      </c>
      <c r="F96" s="139" t="s">
        <v>661</v>
      </c>
      <c r="I96" s="140"/>
      <c r="L96" s="30"/>
      <c r="M96" s="141"/>
      <c r="T96" s="49"/>
      <c r="AT96" s="15" t="s">
        <v>127</v>
      </c>
      <c r="AU96" s="15" t="s">
        <v>82</v>
      </c>
    </row>
    <row r="97" spans="2:65" s="1" customFormat="1" ht="29.25">
      <c r="B97" s="30"/>
      <c r="D97" s="138" t="s">
        <v>146</v>
      </c>
      <c r="F97" s="151" t="s">
        <v>662</v>
      </c>
      <c r="I97" s="140"/>
      <c r="L97" s="30"/>
      <c r="M97" s="141"/>
      <c r="T97" s="49"/>
      <c r="AT97" s="15" t="s">
        <v>146</v>
      </c>
      <c r="AU97" s="15" t="s">
        <v>82</v>
      </c>
    </row>
    <row r="98" spans="2:65" s="1" customFormat="1" ht="16.5" customHeight="1">
      <c r="B98" s="30"/>
      <c r="C98" s="125" t="s">
        <v>153</v>
      </c>
      <c r="D98" s="125" t="s">
        <v>120</v>
      </c>
      <c r="E98" s="126" t="s">
        <v>663</v>
      </c>
      <c r="F98" s="127" t="s">
        <v>664</v>
      </c>
      <c r="G98" s="128" t="s">
        <v>643</v>
      </c>
      <c r="H98" s="129">
        <v>1</v>
      </c>
      <c r="I98" s="130"/>
      <c r="J98" s="131">
        <f>ROUND(I98*H98,2)</f>
        <v>0</v>
      </c>
      <c r="K98" s="127" t="s">
        <v>19</v>
      </c>
      <c r="L98" s="30"/>
      <c r="M98" s="132" t="s">
        <v>19</v>
      </c>
      <c r="N98" s="133" t="s">
        <v>42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644</v>
      </c>
      <c r="AT98" s="136" t="s">
        <v>120</v>
      </c>
      <c r="AU98" s="136" t="s">
        <v>82</v>
      </c>
      <c r="AY98" s="15" t="s">
        <v>118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5" t="s">
        <v>79</v>
      </c>
      <c r="BK98" s="137">
        <f>ROUND(I98*H98,2)</f>
        <v>0</v>
      </c>
      <c r="BL98" s="15" t="s">
        <v>644</v>
      </c>
      <c r="BM98" s="136" t="s">
        <v>665</v>
      </c>
    </row>
    <row r="99" spans="2:65" s="1" customFormat="1" ht="11.25">
      <c r="B99" s="30"/>
      <c r="D99" s="138" t="s">
        <v>127</v>
      </c>
      <c r="F99" s="139" t="s">
        <v>664</v>
      </c>
      <c r="I99" s="140"/>
      <c r="L99" s="30"/>
      <c r="M99" s="141"/>
      <c r="T99" s="49"/>
      <c r="AT99" s="15" t="s">
        <v>127</v>
      </c>
      <c r="AU99" s="15" t="s">
        <v>82</v>
      </c>
    </row>
    <row r="100" spans="2:65" s="1" customFormat="1" ht="39">
      <c r="B100" s="30"/>
      <c r="D100" s="138" t="s">
        <v>146</v>
      </c>
      <c r="F100" s="151" t="s">
        <v>666</v>
      </c>
      <c r="I100" s="140"/>
      <c r="L100" s="30"/>
      <c r="M100" s="141"/>
      <c r="T100" s="49"/>
      <c r="AT100" s="15" t="s">
        <v>146</v>
      </c>
      <c r="AU100" s="15" t="s">
        <v>82</v>
      </c>
    </row>
    <row r="101" spans="2:65" s="1" customFormat="1" ht="16.5" customHeight="1">
      <c r="B101" s="30"/>
      <c r="C101" s="125" t="s">
        <v>160</v>
      </c>
      <c r="D101" s="125" t="s">
        <v>120</v>
      </c>
      <c r="E101" s="126" t="s">
        <v>667</v>
      </c>
      <c r="F101" s="127" t="s">
        <v>668</v>
      </c>
      <c r="G101" s="128" t="s">
        <v>643</v>
      </c>
      <c r="H101" s="129">
        <v>1</v>
      </c>
      <c r="I101" s="130"/>
      <c r="J101" s="131">
        <f>ROUND(I101*H101,2)</f>
        <v>0</v>
      </c>
      <c r="K101" s="127" t="s">
        <v>19</v>
      </c>
      <c r="L101" s="30"/>
      <c r="M101" s="132" t="s">
        <v>19</v>
      </c>
      <c r="N101" s="133" t="s">
        <v>42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36" t="s">
        <v>644</v>
      </c>
      <c r="AT101" s="136" t="s">
        <v>120</v>
      </c>
      <c r="AU101" s="136" t="s">
        <v>82</v>
      </c>
      <c r="AY101" s="15" t="s">
        <v>118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5" t="s">
        <v>79</v>
      </c>
      <c r="BK101" s="137">
        <f>ROUND(I101*H101,2)</f>
        <v>0</v>
      </c>
      <c r="BL101" s="15" t="s">
        <v>644</v>
      </c>
      <c r="BM101" s="136" t="s">
        <v>669</v>
      </c>
    </row>
    <row r="102" spans="2:65" s="1" customFormat="1" ht="11.25">
      <c r="B102" s="30"/>
      <c r="D102" s="138" t="s">
        <v>127</v>
      </c>
      <c r="F102" s="139" t="s">
        <v>668</v>
      </c>
      <c r="I102" s="140"/>
      <c r="L102" s="30"/>
      <c r="M102" s="141"/>
      <c r="T102" s="49"/>
      <c r="AT102" s="15" t="s">
        <v>127</v>
      </c>
      <c r="AU102" s="15" t="s">
        <v>82</v>
      </c>
    </row>
    <row r="103" spans="2:65" s="1" customFormat="1" ht="39">
      <c r="B103" s="30"/>
      <c r="D103" s="138" t="s">
        <v>146</v>
      </c>
      <c r="F103" s="151" t="s">
        <v>670</v>
      </c>
      <c r="I103" s="140"/>
      <c r="L103" s="30"/>
      <c r="M103" s="141"/>
      <c r="T103" s="49"/>
      <c r="AT103" s="15" t="s">
        <v>146</v>
      </c>
      <c r="AU103" s="15" t="s">
        <v>82</v>
      </c>
    </row>
    <row r="104" spans="2:65" s="1" customFormat="1" ht="16.5" customHeight="1">
      <c r="B104" s="30"/>
      <c r="C104" s="125" t="s">
        <v>164</v>
      </c>
      <c r="D104" s="125" t="s">
        <v>120</v>
      </c>
      <c r="E104" s="126" t="s">
        <v>671</v>
      </c>
      <c r="F104" s="127" t="s">
        <v>672</v>
      </c>
      <c r="G104" s="128" t="s">
        <v>643</v>
      </c>
      <c r="H104" s="129">
        <v>1</v>
      </c>
      <c r="I104" s="130"/>
      <c r="J104" s="131">
        <f>ROUND(I104*H104,2)</f>
        <v>0</v>
      </c>
      <c r="K104" s="127" t="s">
        <v>19</v>
      </c>
      <c r="L104" s="30"/>
      <c r="M104" s="132" t="s">
        <v>19</v>
      </c>
      <c r="N104" s="133" t="s">
        <v>42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644</v>
      </c>
      <c r="AT104" s="136" t="s">
        <v>120</v>
      </c>
      <c r="AU104" s="136" t="s">
        <v>82</v>
      </c>
      <c r="AY104" s="15" t="s">
        <v>118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79</v>
      </c>
      <c r="BK104" s="137">
        <f>ROUND(I104*H104,2)</f>
        <v>0</v>
      </c>
      <c r="BL104" s="15" t="s">
        <v>644</v>
      </c>
      <c r="BM104" s="136" t="s">
        <v>673</v>
      </c>
    </row>
    <row r="105" spans="2:65" s="1" customFormat="1" ht="11.25">
      <c r="B105" s="30"/>
      <c r="D105" s="138" t="s">
        <v>127</v>
      </c>
      <c r="F105" s="139" t="s">
        <v>672</v>
      </c>
      <c r="I105" s="140"/>
      <c r="L105" s="30"/>
      <c r="M105" s="141"/>
      <c r="T105" s="49"/>
      <c r="AT105" s="15" t="s">
        <v>127</v>
      </c>
      <c r="AU105" s="15" t="s">
        <v>82</v>
      </c>
    </row>
    <row r="106" spans="2:65" s="1" customFormat="1" ht="68.25">
      <c r="B106" s="30"/>
      <c r="D106" s="138" t="s">
        <v>146</v>
      </c>
      <c r="F106" s="151" t="s">
        <v>674</v>
      </c>
      <c r="I106" s="140"/>
      <c r="L106" s="30"/>
      <c r="M106" s="141"/>
      <c r="T106" s="49"/>
      <c r="AT106" s="15" t="s">
        <v>146</v>
      </c>
      <c r="AU106" s="15" t="s">
        <v>82</v>
      </c>
    </row>
    <row r="107" spans="2:65" s="1" customFormat="1" ht="16.5" customHeight="1">
      <c r="B107" s="30"/>
      <c r="C107" s="125" t="s">
        <v>172</v>
      </c>
      <c r="D107" s="125" t="s">
        <v>120</v>
      </c>
      <c r="E107" s="126" t="s">
        <v>675</v>
      </c>
      <c r="F107" s="127" t="s">
        <v>676</v>
      </c>
      <c r="G107" s="128" t="s">
        <v>643</v>
      </c>
      <c r="H107" s="129">
        <v>1</v>
      </c>
      <c r="I107" s="130"/>
      <c r="J107" s="131">
        <f>ROUND(I107*H107,2)</f>
        <v>0</v>
      </c>
      <c r="K107" s="127" t="s">
        <v>19</v>
      </c>
      <c r="L107" s="30"/>
      <c r="M107" s="132" t="s">
        <v>19</v>
      </c>
      <c r="N107" s="133" t="s">
        <v>42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644</v>
      </c>
      <c r="AT107" s="136" t="s">
        <v>120</v>
      </c>
      <c r="AU107" s="136" t="s">
        <v>82</v>
      </c>
      <c r="AY107" s="15" t="s">
        <v>118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5" t="s">
        <v>79</v>
      </c>
      <c r="BK107" s="137">
        <f>ROUND(I107*H107,2)</f>
        <v>0</v>
      </c>
      <c r="BL107" s="15" t="s">
        <v>644</v>
      </c>
      <c r="BM107" s="136" t="s">
        <v>677</v>
      </c>
    </row>
    <row r="108" spans="2:65" s="1" customFormat="1" ht="11.25">
      <c r="B108" s="30"/>
      <c r="D108" s="138" t="s">
        <v>127</v>
      </c>
      <c r="F108" s="139" t="s">
        <v>678</v>
      </c>
      <c r="I108" s="140"/>
      <c r="L108" s="30"/>
      <c r="M108" s="141"/>
      <c r="T108" s="49"/>
      <c r="AT108" s="15" t="s">
        <v>127</v>
      </c>
      <c r="AU108" s="15" t="s">
        <v>82</v>
      </c>
    </row>
    <row r="109" spans="2:65" s="1" customFormat="1" ht="29.25">
      <c r="B109" s="30"/>
      <c r="D109" s="138" t="s">
        <v>146</v>
      </c>
      <c r="F109" s="151" t="s">
        <v>679</v>
      </c>
      <c r="I109" s="140"/>
      <c r="L109" s="30"/>
      <c r="M109" s="141"/>
      <c r="T109" s="49"/>
      <c r="AT109" s="15" t="s">
        <v>146</v>
      </c>
      <c r="AU109" s="15" t="s">
        <v>82</v>
      </c>
    </row>
    <row r="110" spans="2:65" s="1" customFormat="1" ht="16.5" customHeight="1">
      <c r="B110" s="30"/>
      <c r="C110" s="125" t="s">
        <v>179</v>
      </c>
      <c r="D110" s="125" t="s">
        <v>120</v>
      </c>
      <c r="E110" s="126" t="s">
        <v>680</v>
      </c>
      <c r="F110" s="127" t="s">
        <v>681</v>
      </c>
      <c r="G110" s="128" t="s">
        <v>643</v>
      </c>
      <c r="H110" s="129">
        <v>1</v>
      </c>
      <c r="I110" s="130"/>
      <c r="J110" s="131">
        <f>ROUND(I110*H110,2)</f>
        <v>0</v>
      </c>
      <c r="K110" s="127" t="s">
        <v>19</v>
      </c>
      <c r="L110" s="30"/>
      <c r="M110" s="132" t="s">
        <v>19</v>
      </c>
      <c r="N110" s="133" t="s">
        <v>42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644</v>
      </c>
      <c r="AT110" s="136" t="s">
        <v>120</v>
      </c>
      <c r="AU110" s="136" t="s">
        <v>82</v>
      </c>
      <c r="AY110" s="15" t="s">
        <v>118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5" t="s">
        <v>79</v>
      </c>
      <c r="BK110" s="137">
        <f>ROUND(I110*H110,2)</f>
        <v>0</v>
      </c>
      <c r="BL110" s="15" t="s">
        <v>644</v>
      </c>
      <c r="BM110" s="136" t="s">
        <v>682</v>
      </c>
    </row>
    <row r="111" spans="2:65" s="1" customFormat="1" ht="11.25">
      <c r="B111" s="30"/>
      <c r="D111" s="138" t="s">
        <v>127</v>
      </c>
      <c r="F111" s="139" t="s">
        <v>681</v>
      </c>
      <c r="I111" s="140"/>
      <c r="L111" s="30"/>
      <c r="M111" s="141"/>
      <c r="T111" s="49"/>
      <c r="AT111" s="15" t="s">
        <v>127</v>
      </c>
      <c r="AU111" s="15" t="s">
        <v>82</v>
      </c>
    </row>
    <row r="112" spans="2:65" s="1" customFormat="1" ht="39">
      <c r="B112" s="30"/>
      <c r="D112" s="138" t="s">
        <v>146</v>
      </c>
      <c r="F112" s="151" t="s">
        <v>683</v>
      </c>
      <c r="I112" s="140"/>
      <c r="L112" s="30"/>
      <c r="M112" s="141"/>
      <c r="T112" s="49"/>
      <c r="AT112" s="15" t="s">
        <v>146</v>
      </c>
      <c r="AU112" s="15" t="s">
        <v>82</v>
      </c>
    </row>
    <row r="113" spans="2:65" s="1" customFormat="1" ht="16.5" customHeight="1">
      <c r="B113" s="30"/>
      <c r="C113" s="125" t="s">
        <v>188</v>
      </c>
      <c r="D113" s="125" t="s">
        <v>120</v>
      </c>
      <c r="E113" s="126" t="s">
        <v>684</v>
      </c>
      <c r="F113" s="127" t="s">
        <v>685</v>
      </c>
      <c r="G113" s="128" t="s">
        <v>686</v>
      </c>
      <c r="H113" s="129">
        <v>1</v>
      </c>
      <c r="I113" s="130"/>
      <c r="J113" s="131">
        <f>ROUND(I113*H113,2)</f>
        <v>0</v>
      </c>
      <c r="K113" s="127" t="s">
        <v>19</v>
      </c>
      <c r="L113" s="30"/>
      <c r="M113" s="132" t="s">
        <v>19</v>
      </c>
      <c r="N113" s="133" t="s">
        <v>42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5">
        <f>S113*H113</f>
        <v>0</v>
      </c>
      <c r="AR113" s="136" t="s">
        <v>644</v>
      </c>
      <c r="AT113" s="136" t="s">
        <v>120</v>
      </c>
      <c r="AU113" s="136" t="s">
        <v>82</v>
      </c>
      <c r="AY113" s="15" t="s">
        <v>118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5" t="s">
        <v>79</v>
      </c>
      <c r="BK113" s="137">
        <f>ROUND(I113*H113,2)</f>
        <v>0</v>
      </c>
      <c r="BL113" s="15" t="s">
        <v>644</v>
      </c>
      <c r="BM113" s="136" t="s">
        <v>687</v>
      </c>
    </row>
    <row r="114" spans="2:65" s="1" customFormat="1" ht="11.25">
      <c r="B114" s="30"/>
      <c r="D114" s="138" t="s">
        <v>127</v>
      </c>
      <c r="F114" s="139" t="s">
        <v>685</v>
      </c>
      <c r="I114" s="140"/>
      <c r="L114" s="30"/>
      <c r="M114" s="141"/>
      <c r="T114" s="49"/>
      <c r="AT114" s="15" t="s">
        <v>127</v>
      </c>
      <c r="AU114" s="15" t="s">
        <v>82</v>
      </c>
    </row>
    <row r="115" spans="2:65" s="1" customFormat="1" ht="19.5">
      <c r="B115" s="30"/>
      <c r="D115" s="138" t="s">
        <v>146</v>
      </c>
      <c r="F115" s="151" t="s">
        <v>688</v>
      </c>
      <c r="I115" s="140"/>
      <c r="L115" s="30"/>
      <c r="M115" s="165"/>
      <c r="N115" s="166"/>
      <c r="O115" s="166"/>
      <c r="P115" s="166"/>
      <c r="Q115" s="166"/>
      <c r="R115" s="166"/>
      <c r="S115" s="166"/>
      <c r="T115" s="167"/>
      <c r="AT115" s="15" t="s">
        <v>146</v>
      </c>
      <c r="AU115" s="15" t="s">
        <v>82</v>
      </c>
    </row>
    <row r="116" spans="2:65" s="1" customFormat="1" ht="6.95" customHeigh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0"/>
    </row>
  </sheetData>
  <sheetProtection algorithmName="SHA-512" hashValue="O0BqhJhxYPa21d4/kyVC+dGgwwO81YQBnJr3akVzu3W9gihWCgiQkndK8eky2VQyFNDwtMd4XCdA4RgBNtZMlw==" saltValue="w1w3qcqDavPohZ5DhClccmLyrntr7UAzInE2PV6QxbHgf6c3fOJtgQR4X41z/nBZ5ew7TInf3f2IY+FPd7k+7g==" spinCount="100000" sheet="1" objects="1" scenarios="1" formatColumns="0" formatRows="0" autoFilter="0"/>
  <autoFilter ref="C81:K115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68" customWidth="1"/>
    <col min="2" max="2" width="1.6640625" style="168" customWidth="1"/>
    <col min="3" max="4" width="5" style="168" customWidth="1"/>
    <col min="5" max="5" width="11.6640625" style="168" customWidth="1"/>
    <col min="6" max="6" width="9.1640625" style="168" customWidth="1"/>
    <col min="7" max="7" width="5" style="168" customWidth="1"/>
    <col min="8" max="8" width="77.83203125" style="168" customWidth="1"/>
    <col min="9" max="10" width="20" style="168" customWidth="1"/>
    <col min="11" max="11" width="1.6640625" style="168" customWidth="1"/>
  </cols>
  <sheetData>
    <row r="1" spans="2:11" customFormat="1" ht="37.5" customHeight="1"/>
    <row r="2" spans="2:11" customFormat="1" ht="7.5" customHeight="1">
      <c r="B2" s="169"/>
      <c r="C2" s="170"/>
      <c r="D2" s="170"/>
      <c r="E2" s="170"/>
      <c r="F2" s="170"/>
      <c r="G2" s="170"/>
      <c r="H2" s="170"/>
      <c r="I2" s="170"/>
      <c r="J2" s="170"/>
      <c r="K2" s="171"/>
    </row>
    <row r="3" spans="2:11" s="13" customFormat="1" ht="45" customHeight="1">
      <c r="B3" s="172"/>
      <c r="C3" s="288" t="s">
        <v>689</v>
      </c>
      <c r="D3" s="288"/>
      <c r="E3" s="288"/>
      <c r="F3" s="288"/>
      <c r="G3" s="288"/>
      <c r="H3" s="288"/>
      <c r="I3" s="288"/>
      <c r="J3" s="288"/>
      <c r="K3" s="173"/>
    </row>
    <row r="4" spans="2:11" customFormat="1" ht="25.5" customHeight="1">
      <c r="B4" s="174"/>
      <c r="C4" s="289" t="s">
        <v>690</v>
      </c>
      <c r="D4" s="289"/>
      <c r="E4" s="289"/>
      <c r="F4" s="289"/>
      <c r="G4" s="289"/>
      <c r="H4" s="289"/>
      <c r="I4" s="289"/>
      <c r="J4" s="289"/>
      <c r="K4" s="175"/>
    </row>
    <row r="5" spans="2:11" customFormat="1" ht="5.25" customHeight="1">
      <c r="B5" s="174"/>
      <c r="C5" s="176"/>
      <c r="D5" s="176"/>
      <c r="E5" s="176"/>
      <c r="F5" s="176"/>
      <c r="G5" s="176"/>
      <c r="H5" s="176"/>
      <c r="I5" s="176"/>
      <c r="J5" s="176"/>
      <c r="K5" s="175"/>
    </row>
    <row r="6" spans="2:11" customFormat="1" ht="15" customHeight="1">
      <c r="B6" s="174"/>
      <c r="C6" s="287" t="s">
        <v>691</v>
      </c>
      <c r="D6" s="287"/>
      <c r="E6" s="287"/>
      <c r="F6" s="287"/>
      <c r="G6" s="287"/>
      <c r="H6" s="287"/>
      <c r="I6" s="287"/>
      <c r="J6" s="287"/>
      <c r="K6" s="175"/>
    </row>
    <row r="7" spans="2:11" customFormat="1" ht="15" customHeight="1">
      <c r="B7" s="178"/>
      <c r="C7" s="287" t="s">
        <v>692</v>
      </c>
      <c r="D7" s="287"/>
      <c r="E7" s="287"/>
      <c r="F7" s="287"/>
      <c r="G7" s="287"/>
      <c r="H7" s="287"/>
      <c r="I7" s="287"/>
      <c r="J7" s="287"/>
      <c r="K7" s="175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175"/>
    </row>
    <row r="9" spans="2:11" customFormat="1" ht="15" customHeight="1">
      <c r="B9" s="178"/>
      <c r="C9" s="287" t="s">
        <v>693</v>
      </c>
      <c r="D9" s="287"/>
      <c r="E9" s="287"/>
      <c r="F9" s="287"/>
      <c r="G9" s="287"/>
      <c r="H9" s="287"/>
      <c r="I9" s="287"/>
      <c r="J9" s="287"/>
      <c r="K9" s="175"/>
    </row>
    <row r="10" spans="2:11" customFormat="1" ht="15" customHeight="1">
      <c r="B10" s="178"/>
      <c r="C10" s="177"/>
      <c r="D10" s="287" t="s">
        <v>694</v>
      </c>
      <c r="E10" s="287"/>
      <c r="F10" s="287"/>
      <c r="G10" s="287"/>
      <c r="H10" s="287"/>
      <c r="I10" s="287"/>
      <c r="J10" s="287"/>
      <c r="K10" s="175"/>
    </row>
    <row r="11" spans="2:11" customFormat="1" ht="15" customHeight="1">
      <c r="B11" s="178"/>
      <c r="C11" s="179"/>
      <c r="D11" s="287" t="s">
        <v>695</v>
      </c>
      <c r="E11" s="287"/>
      <c r="F11" s="287"/>
      <c r="G11" s="287"/>
      <c r="H11" s="287"/>
      <c r="I11" s="287"/>
      <c r="J11" s="287"/>
      <c r="K11" s="175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175"/>
    </row>
    <row r="13" spans="2:11" customFormat="1" ht="15" customHeight="1">
      <c r="B13" s="178"/>
      <c r="C13" s="179"/>
      <c r="D13" s="180" t="s">
        <v>696</v>
      </c>
      <c r="E13" s="177"/>
      <c r="F13" s="177"/>
      <c r="G13" s="177"/>
      <c r="H13" s="177"/>
      <c r="I13" s="177"/>
      <c r="J13" s="177"/>
      <c r="K13" s="175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175"/>
    </row>
    <row r="15" spans="2:11" customFormat="1" ht="15" customHeight="1">
      <c r="B15" s="178"/>
      <c r="C15" s="179"/>
      <c r="D15" s="287" t="s">
        <v>697</v>
      </c>
      <c r="E15" s="287"/>
      <c r="F15" s="287"/>
      <c r="G15" s="287"/>
      <c r="H15" s="287"/>
      <c r="I15" s="287"/>
      <c r="J15" s="287"/>
      <c r="K15" s="175"/>
    </row>
    <row r="16" spans="2:11" customFormat="1" ht="15" customHeight="1">
      <c r="B16" s="178"/>
      <c r="C16" s="179"/>
      <c r="D16" s="287" t="s">
        <v>698</v>
      </c>
      <c r="E16" s="287"/>
      <c r="F16" s="287"/>
      <c r="G16" s="287"/>
      <c r="H16" s="287"/>
      <c r="I16" s="287"/>
      <c r="J16" s="287"/>
      <c r="K16" s="175"/>
    </row>
    <row r="17" spans="2:11" customFormat="1" ht="15" customHeight="1">
      <c r="B17" s="178"/>
      <c r="C17" s="179"/>
      <c r="D17" s="287" t="s">
        <v>699</v>
      </c>
      <c r="E17" s="287"/>
      <c r="F17" s="287"/>
      <c r="G17" s="287"/>
      <c r="H17" s="287"/>
      <c r="I17" s="287"/>
      <c r="J17" s="287"/>
      <c r="K17" s="175"/>
    </row>
    <row r="18" spans="2:11" customFormat="1" ht="15" customHeight="1">
      <c r="B18" s="178"/>
      <c r="C18" s="179"/>
      <c r="D18" s="179"/>
      <c r="E18" s="181" t="s">
        <v>78</v>
      </c>
      <c r="F18" s="287" t="s">
        <v>700</v>
      </c>
      <c r="G18" s="287"/>
      <c r="H18" s="287"/>
      <c r="I18" s="287"/>
      <c r="J18" s="287"/>
      <c r="K18" s="175"/>
    </row>
    <row r="19" spans="2:11" customFormat="1" ht="15" customHeight="1">
      <c r="B19" s="178"/>
      <c r="C19" s="179"/>
      <c r="D19" s="179"/>
      <c r="E19" s="181" t="s">
        <v>701</v>
      </c>
      <c r="F19" s="287" t="s">
        <v>702</v>
      </c>
      <c r="G19" s="287"/>
      <c r="H19" s="287"/>
      <c r="I19" s="287"/>
      <c r="J19" s="287"/>
      <c r="K19" s="175"/>
    </row>
    <row r="20" spans="2:11" customFormat="1" ht="15" customHeight="1">
      <c r="B20" s="178"/>
      <c r="C20" s="179"/>
      <c r="D20" s="179"/>
      <c r="E20" s="181" t="s">
        <v>703</v>
      </c>
      <c r="F20" s="287" t="s">
        <v>704</v>
      </c>
      <c r="G20" s="287"/>
      <c r="H20" s="287"/>
      <c r="I20" s="287"/>
      <c r="J20" s="287"/>
      <c r="K20" s="175"/>
    </row>
    <row r="21" spans="2:11" customFormat="1" ht="15" customHeight="1">
      <c r="B21" s="178"/>
      <c r="C21" s="179"/>
      <c r="D21" s="179"/>
      <c r="E21" s="181" t="s">
        <v>83</v>
      </c>
      <c r="F21" s="287" t="s">
        <v>84</v>
      </c>
      <c r="G21" s="287"/>
      <c r="H21" s="287"/>
      <c r="I21" s="287"/>
      <c r="J21" s="287"/>
      <c r="K21" s="175"/>
    </row>
    <row r="22" spans="2:11" customFormat="1" ht="15" customHeight="1">
      <c r="B22" s="178"/>
      <c r="C22" s="179"/>
      <c r="D22" s="179"/>
      <c r="E22" s="181" t="s">
        <v>705</v>
      </c>
      <c r="F22" s="287" t="s">
        <v>706</v>
      </c>
      <c r="G22" s="287"/>
      <c r="H22" s="287"/>
      <c r="I22" s="287"/>
      <c r="J22" s="287"/>
      <c r="K22" s="175"/>
    </row>
    <row r="23" spans="2:11" customFormat="1" ht="15" customHeight="1">
      <c r="B23" s="178"/>
      <c r="C23" s="179"/>
      <c r="D23" s="179"/>
      <c r="E23" s="181" t="s">
        <v>707</v>
      </c>
      <c r="F23" s="287" t="s">
        <v>708</v>
      </c>
      <c r="G23" s="287"/>
      <c r="H23" s="287"/>
      <c r="I23" s="287"/>
      <c r="J23" s="287"/>
      <c r="K23" s="175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175"/>
    </row>
    <row r="25" spans="2:11" customFormat="1" ht="15" customHeight="1">
      <c r="B25" s="178"/>
      <c r="C25" s="287" t="s">
        <v>709</v>
      </c>
      <c r="D25" s="287"/>
      <c r="E25" s="287"/>
      <c r="F25" s="287"/>
      <c r="G25" s="287"/>
      <c r="H25" s="287"/>
      <c r="I25" s="287"/>
      <c r="J25" s="287"/>
      <c r="K25" s="175"/>
    </row>
    <row r="26" spans="2:11" customFormat="1" ht="15" customHeight="1">
      <c r="B26" s="178"/>
      <c r="C26" s="287" t="s">
        <v>710</v>
      </c>
      <c r="D26" s="287"/>
      <c r="E26" s="287"/>
      <c r="F26" s="287"/>
      <c r="G26" s="287"/>
      <c r="H26" s="287"/>
      <c r="I26" s="287"/>
      <c r="J26" s="287"/>
      <c r="K26" s="175"/>
    </row>
    <row r="27" spans="2:11" customFormat="1" ht="15" customHeight="1">
      <c r="B27" s="178"/>
      <c r="C27" s="177"/>
      <c r="D27" s="287" t="s">
        <v>711</v>
      </c>
      <c r="E27" s="287"/>
      <c r="F27" s="287"/>
      <c r="G27" s="287"/>
      <c r="H27" s="287"/>
      <c r="I27" s="287"/>
      <c r="J27" s="287"/>
      <c r="K27" s="175"/>
    </row>
    <row r="28" spans="2:11" customFormat="1" ht="15" customHeight="1">
      <c r="B28" s="178"/>
      <c r="C28" s="179"/>
      <c r="D28" s="287" t="s">
        <v>712</v>
      </c>
      <c r="E28" s="287"/>
      <c r="F28" s="287"/>
      <c r="G28" s="287"/>
      <c r="H28" s="287"/>
      <c r="I28" s="287"/>
      <c r="J28" s="287"/>
      <c r="K28" s="175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175"/>
    </row>
    <row r="30" spans="2:11" customFormat="1" ht="15" customHeight="1">
      <c r="B30" s="178"/>
      <c r="C30" s="179"/>
      <c r="D30" s="287" t="s">
        <v>713</v>
      </c>
      <c r="E30" s="287"/>
      <c r="F30" s="287"/>
      <c r="G30" s="287"/>
      <c r="H30" s="287"/>
      <c r="I30" s="287"/>
      <c r="J30" s="287"/>
      <c r="K30" s="175"/>
    </row>
    <row r="31" spans="2:11" customFormat="1" ht="15" customHeight="1">
      <c r="B31" s="178"/>
      <c r="C31" s="179"/>
      <c r="D31" s="287" t="s">
        <v>714</v>
      </c>
      <c r="E31" s="287"/>
      <c r="F31" s="287"/>
      <c r="G31" s="287"/>
      <c r="H31" s="287"/>
      <c r="I31" s="287"/>
      <c r="J31" s="287"/>
      <c r="K31" s="175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175"/>
    </row>
    <row r="33" spans="2:11" customFormat="1" ht="15" customHeight="1">
      <c r="B33" s="178"/>
      <c r="C33" s="179"/>
      <c r="D33" s="287" t="s">
        <v>715</v>
      </c>
      <c r="E33" s="287"/>
      <c r="F33" s="287"/>
      <c r="G33" s="287"/>
      <c r="H33" s="287"/>
      <c r="I33" s="287"/>
      <c r="J33" s="287"/>
      <c r="K33" s="175"/>
    </row>
    <row r="34" spans="2:11" customFormat="1" ht="15" customHeight="1">
      <c r="B34" s="178"/>
      <c r="C34" s="179"/>
      <c r="D34" s="287" t="s">
        <v>716</v>
      </c>
      <c r="E34" s="287"/>
      <c r="F34" s="287"/>
      <c r="G34" s="287"/>
      <c r="H34" s="287"/>
      <c r="I34" s="287"/>
      <c r="J34" s="287"/>
      <c r="K34" s="175"/>
    </row>
    <row r="35" spans="2:11" customFormat="1" ht="15" customHeight="1">
      <c r="B35" s="178"/>
      <c r="C35" s="179"/>
      <c r="D35" s="287" t="s">
        <v>717</v>
      </c>
      <c r="E35" s="287"/>
      <c r="F35" s="287"/>
      <c r="G35" s="287"/>
      <c r="H35" s="287"/>
      <c r="I35" s="287"/>
      <c r="J35" s="287"/>
      <c r="K35" s="175"/>
    </row>
    <row r="36" spans="2:11" customFormat="1" ht="15" customHeight="1">
      <c r="B36" s="178"/>
      <c r="C36" s="179"/>
      <c r="D36" s="177"/>
      <c r="E36" s="180" t="s">
        <v>104</v>
      </c>
      <c r="F36" s="177"/>
      <c r="G36" s="287" t="s">
        <v>718</v>
      </c>
      <c r="H36" s="287"/>
      <c r="I36" s="287"/>
      <c r="J36" s="287"/>
      <c r="K36" s="175"/>
    </row>
    <row r="37" spans="2:11" customFormat="1" ht="30.75" customHeight="1">
      <c r="B37" s="178"/>
      <c r="C37" s="179"/>
      <c r="D37" s="177"/>
      <c r="E37" s="180" t="s">
        <v>719</v>
      </c>
      <c r="F37" s="177"/>
      <c r="G37" s="287" t="s">
        <v>720</v>
      </c>
      <c r="H37" s="287"/>
      <c r="I37" s="287"/>
      <c r="J37" s="287"/>
      <c r="K37" s="175"/>
    </row>
    <row r="38" spans="2:11" customFormat="1" ht="15" customHeight="1">
      <c r="B38" s="178"/>
      <c r="C38" s="179"/>
      <c r="D38" s="177"/>
      <c r="E38" s="180" t="s">
        <v>52</v>
      </c>
      <c r="F38" s="177"/>
      <c r="G38" s="287" t="s">
        <v>721</v>
      </c>
      <c r="H38" s="287"/>
      <c r="I38" s="287"/>
      <c r="J38" s="287"/>
      <c r="K38" s="175"/>
    </row>
    <row r="39" spans="2:11" customFormat="1" ht="15" customHeight="1">
      <c r="B39" s="178"/>
      <c r="C39" s="179"/>
      <c r="D39" s="177"/>
      <c r="E39" s="180" t="s">
        <v>53</v>
      </c>
      <c r="F39" s="177"/>
      <c r="G39" s="287" t="s">
        <v>722</v>
      </c>
      <c r="H39" s="287"/>
      <c r="I39" s="287"/>
      <c r="J39" s="287"/>
      <c r="K39" s="175"/>
    </row>
    <row r="40" spans="2:11" customFormat="1" ht="15" customHeight="1">
      <c r="B40" s="178"/>
      <c r="C40" s="179"/>
      <c r="D40" s="177"/>
      <c r="E40" s="180" t="s">
        <v>105</v>
      </c>
      <c r="F40" s="177"/>
      <c r="G40" s="287" t="s">
        <v>723</v>
      </c>
      <c r="H40" s="287"/>
      <c r="I40" s="287"/>
      <c r="J40" s="287"/>
      <c r="K40" s="175"/>
    </row>
    <row r="41" spans="2:11" customFormat="1" ht="15" customHeight="1">
      <c r="B41" s="178"/>
      <c r="C41" s="179"/>
      <c r="D41" s="177"/>
      <c r="E41" s="180" t="s">
        <v>106</v>
      </c>
      <c r="F41" s="177"/>
      <c r="G41" s="287" t="s">
        <v>724</v>
      </c>
      <c r="H41" s="287"/>
      <c r="I41" s="287"/>
      <c r="J41" s="287"/>
      <c r="K41" s="175"/>
    </row>
    <row r="42" spans="2:11" customFormat="1" ht="15" customHeight="1">
      <c r="B42" s="178"/>
      <c r="C42" s="179"/>
      <c r="D42" s="177"/>
      <c r="E42" s="180" t="s">
        <v>725</v>
      </c>
      <c r="F42" s="177"/>
      <c r="G42" s="287" t="s">
        <v>726</v>
      </c>
      <c r="H42" s="287"/>
      <c r="I42" s="287"/>
      <c r="J42" s="287"/>
      <c r="K42" s="175"/>
    </row>
    <row r="43" spans="2:11" customFormat="1" ht="15" customHeight="1">
      <c r="B43" s="178"/>
      <c r="C43" s="179"/>
      <c r="D43" s="177"/>
      <c r="E43" s="180"/>
      <c r="F43" s="177"/>
      <c r="G43" s="287" t="s">
        <v>727</v>
      </c>
      <c r="H43" s="287"/>
      <c r="I43" s="287"/>
      <c r="J43" s="287"/>
      <c r="K43" s="175"/>
    </row>
    <row r="44" spans="2:11" customFormat="1" ht="15" customHeight="1">
      <c r="B44" s="178"/>
      <c r="C44" s="179"/>
      <c r="D44" s="177"/>
      <c r="E44" s="180" t="s">
        <v>728</v>
      </c>
      <c r="F44" s="177"/>
      <c r="G44" s="287" t="s">
        <v>729</v>
      </c>
      <c r="H44" s="287"/>
      <c r="I44" s="287"/>
      <c r="J44" s="287"/>
      <c r="K44" s="175"/>
    </row>
    <row r="45" spans="2:11" customFormat="1" ht="15" customHeight="1">
      <c r="B45" s="178"/>
      <c r="C45" s="179"/>
      <c r="D45" s="177"/>
      <c r="E45" s="180" t="s">
        <v>108</v>
      </c>
      <c r="F45" s="177"/>
      <c r="G45" s="287" t="s">
        <v>730</v>
      </c>
      <c r="H45" s="287"/>
      <c r="I45" s="287"/>
      <c r="J45" s="287"/>
      <c r="K45" s="175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175"/>
    </row>
    <row r="47" spans="2:11" customFormat="1" ht="15" customHeight="1">
      <c r="B47" s="178"/>
      <c r="C47" s="179"/>
      <c r="D47" s="287" t="s">
        <v>731</v>
      </c>
      <c r="E47" s="287"/>
      <c r="F47" s="287"/>
      <c r="G47" s="287"/>
      <c r="H47" s="287"/>
      <c r="I47" s="287"/>
      <c r="J47" s="287"/>
      <c r="K47" s="175"/>
    </row>
    <row r="48" spans="2:11" customFormat="1" ht="15" customHeight="1">
      <c r="B48" s="178"/>
      <c r="C48" s="179"/>
      <c r="D48" s="179"/>
      <c r="E48" s="287" t="s">
        <v>732</v>
      </c>
      <c r="F48" s="287"/>
      <c r="G48" s="287"/>
      <c r="H48" s="287"/>
      <c r="I48" s="287"/>
      <c r="J48" s="287"/>
      <c r="K48" s="175"/>
    </row>
    <row r="49" spans="2:11" customFormat="1" ht="15" customHeight="1">
      <c r="B49" s="178"/>
      <c r="C49" s="179"/>
      <c r="D49" s="179"/>
      <c r="E49" s="287" t="s">
        <v>733</v>
      </c>
      <c r="F49" s="287"/>
      <c r="G49" s="287"/>
      <c r="H49" s="287"/>
      <c r="I49" s="287"/>
      <c r="J49" s="287"/>
      <c r="K49" s="175"/>
    </row>
    <row r="50" spans="2:11" customFormat="1" ht="15" customHeight="1">
      <c r="B50" s="178"/>
      <c r="C50" s="179"/>
      <c r="D50" s="179"/>
      <c r="E50" s="287" t="s">
        <v>734</v>
      </c>
      <c r="F50" s="287"/>
      <c r="G50" s="287"/>
      <c r="H50" s="287"/>
      <c r="I50" s="287"/>
      <c r="J50" s="287"/>
      <c r="K50" s="175"/>
    </row>
    <row r="51" spans="2:11" customFormat="1" ht="15" customHeight="1">
      <c r="B51" s="178"/>
      <c r="C51" s="179"/>
      <c r="D51" s="287" t="s">
        <v>735</v>
      </c>
      <c r="E51" s="287"/>
      <c r="F51" s="287"/>
      <c r="G51" s="287"/>
      <c r="H51" s="287"/>
      <c r="I51" s="287"/>
      <c r="J51" s="287"/>
      <c r="K51" s="175"/>
    </row>
    <row r="52" spans="2:11" customFormat="1" ht="25.5" customHeight="1">
      <c r="B52" s="174"/>
      <c r="C52" s="289" t="s">
        <v>736</v>
      </c>
      <c r="D52" s="289"/>
      <c r="E52" s="289"/>
      <c r="F52" s="289"/>
      <c r="G52" s="289"/>
      <c r="H52" s="289"/>
      <c r="I52" s="289"/>
      <c r="J52" s="289"/>
      <c r="K52" s="175"/>
    </row>
    <row r="53" spans="2:11" customFormat="1" ht="5.25" customHeight="1">
      <c r="B53" s="174"/>
      <c r="C53" s="176"/>
      <c r="D53" s="176"/>
      <c r="E53" s="176"/>
      <c r="F53" s="176"/>
      <c r="G53" s="176"/>
      <c r="H53" s="176"/>
      <c r="I53" s="176"/>
      <c r="J53" s="176"/>
      <c r="K53" s="175"/>
    </row>
    <row r="54" spans="2:11" customFormat="1" ht="15" customHeight="1">
      <c r="B54" s="174"/>
      <c r="C54" s="287" t="s">
        <v>737</v>
      </c>
      <c r="D54" s="287"/>
      <c r="E54" s="287"/>
      <c r="F54" s="287"/>
      <c r="G54" s="287"/>
      <c r="H54" s="287"/>
      <c r="I54" s="287"/>
      <c r="J54" s="287"/>
      <c r="K54" s="175"/>
    </row>
    <row r="55" spans="2:11" customFormat="1" ht="15" customHeight="1">
      <c r="B55" s="174"/>
      <c r="C55" s="287" t="s">
        <v>738</v>
      </c>
      <c r="D55" s="287"/>
      <c r="E55" s="287"/>
      <c r="F55" s="287"/>
      <c r="G55" s="287"/>
      <c r="H55" s="287"/>
      <c r="I55" s="287"/>
      <c r="J55" s="287"/>
      <c r="K55" s="175"/>
    </row>
    <row r="56" spans="2:11" customFormat="1" ht="12.75" customHeight="1">
      <c r="B56" s="174"/>
      <c r="C56" s="177"/>
      <c r="D56" s="177"/>
      <c r="E56" s="177"/>
      <c r="F56" s="177"/>
      <c r="G56" s="177"/>
      <c r="H56" s="177"/>
      <c r="I56" s="177"/>
      <c r="J56" s="177"/>
      <c r="K56" s="175"/>
    </row>
    <row r="57" spans="2:11" customFormat="1" ht="15" customHeight="1">
      <c r="B57" s="174"/>
      <c r="C57" s="287" t="s">
        <v>739</v>
      </c>
      <c r="D57" s="287"/>
      <c r="E57" s="287"/>
      <c r="F57" s="287"/>
      <c r="G57" s="287"/>
      <c r="H57" s="287"/>
      <c r="I57" s="287"/>
      <c r="J57" s="287"/>
      <c r="K57" s="175"/>
    </row>
    <row r="58" spans="2:11" customFormat="1" ht="15" customHeight="1">
      <c r="B58" s="174"/>
      <c r="C58" s="179"/>
      <c r="D58" s="287" t="s">
        <v>740</v>
      </c>
      <c r="E58" s="287"/>
      <c r="F58" s="287"/>
      <c r="G58" s="287"/>
      <c r="H58" s="287"/>
      <c r="I58" s="287"/>
      <c r="J58" s="287"/>
      <c r="K58" s="175"/>
    </row>
    <row r="59" spans="2:11" customFormat="1" ht="15" customHeight="1">
      <c r="B59" s="174"/>
      <c r="C59" s="179"/>
      <c r="D59" s="287" t="s">
        <v>741</v>
      </c>
      <c r="E59" s="287"/>
      <c r="F59" s="287"/>
      <c r="G59" s="287"/>
      <c r="H59" s="287"/>
      <c r="I59" s="287"/>
      <c r="J59" s="287"/>
      <c r="K59" s="175"/>
    </row>
    <row r="60" spans="2:11" customFormat="1" ht="15" customHeight="1">
      <c r="B60" s="174"/>
      <c r="C60" s="179"/>
      <c r="D60" s="287" t="s">
        <v>742</v>
      </c>
      <c r="E60" s="287"/>
      <c r="F60" s="287"/>
      <c r="G60" s="287"/>
      <c r="H60" s="287"/>
      <c r="I60" s="287"/>
      <c r="J60" s="287"/>
      <c r="K60" s="175"/>
    </row>
    <row r="61" spans="2:11" customFormat="1" ht="15" customHeight="1">
      <c r="B61" s="174"/>
      <c r="C61" s="179"/>
      <c r="D61" s="287" t="s">
        <v>743</v>
      </c>
      <c r="E61" s="287"/>
      <c r="F61" s="287"/>
      <c r="G61" s="287"/>
      <c r="H61" s="287"/>
      <c r="I61" s="287"/>
      <c r="J61" s="287"/>
      <c r="K61" s="175"/>
    </row>
    <row r="62" spans="2:11" customFormat="1" ht="15" customHeight="1">
      <c r="B62" s="174"/>
      <c r="C62" s="179"/>
      <c r="D62" s="291" t="s">
        <v>744</v>
      </c>
      <c r="E62" s="291"/>
      <c r="F62" s="291"/>
      <c r="G62" s="291"/>
      <c r="H62" s="291"/>
      <c r="I62" s="291"/>
      <c r="J62" s="291"/>
      <c r="K62" s="175"/>
    </row>
    <row r="63" spans="2:11" customFormat="1" ht="15" customHeight="1">
      <c r="B63" s="174"/>
      <c r="C63" s="179"/>
      <c r="D63" s="287" t="s">
        <v>745</v>
      </c>
      <c r="E63" s="287"/>
      <c r="F63" s="287"/>
      <c r="G63" s="287"/>
      <c r="H63" s="287"/>
      <c r="I63" s="287"/>
      <c r="J63" s="287"/>
      <c r="K63" s="175"/>
    </row>
    <row r="64" spans="2:11" customFormat="1" ht="12.75" customHeight="1">
      <c r="B64" s="174"/>
      <c r="C64" s="179"/>
      <c r="D64" s="179"/>
      <c r="E64" s="182"/>
      <c r="F64" s="179"/>
      <c r="G64" s="179"/>
      <c r="H64" s="179"/>
      <c r="I64" s="179"/>
      <c r="J64" s="179"/>
      <c r="K64" s="175"/>
    </row>
    <row r="65" spans="2:11" customFormat="1" ht="15" customHeight="1">
      <c r="B65" s="174"/>
      <c r="C65" s="179"/>
      <c r="D65" s="287" t="s">
        <v>746</v>
      </c>
      <c r="E65" s="287"/>
      <c r="F65" s="287"/>
      <c r="G65" s="287"/>
      <c r="H65" s="287"/>
      <c r="I65" s="287"/>
      <c r="J65" s="287"/>
      <c r="K65" s="175"/>
    </row>
    <row r="66" spans="2:11" customFormat="1" ht="15" customHeight="1">
      <c r="B66" s="174"/>
      <c r="C66" s="179"/>
      <c r="D66" s="291" t="s">
        <v>747</v>
      </c>
      <c r="E66" s="291"/>
      <c r="F66" s="291"/>
      <c r="G66" s="291"/>
      <c r="H66" s="291"/>
      <c r="I66" s="291"/>
      <c r="J66" s="291"/>
      <c r="K66" s="175"/>
    </row>
    <row r="67" spans="2:11" customFormat="1" ht="15" customHeight="1">
      <c r="B67" s="174"/>
      <c r="C67" s="179"/>
      <c r="D67" s="287" t="s">
        <v>748</v>
      </c>
      <c r="E67" s="287"/>
      <c r="F67" s="287"/>
      <c r="G67" s="287"/>
      <c r="H67" s="287"/>
      <c r="I67" s="287"/>
      <c r="J67" s="287"/>
      <c r="K67" s="175"/>
    </row>
    <row r="68" spans="2:11" customFormat="1" ht="15" customHeight="1">
      <c r="B68" s="174"/>
      <c r="C68" s="179"/>
      <c r="D68" s="287" t="s">
        <v>749</v>
      </c>
      <c r="E68" s="287"/>
      <c r="F68" s="287"/>
      <c r="G68" s="287"/>
      <c r="H68" s="287"/>
      <c r="I68" s="287"/>
      <c r="J68" s="287"/>
      <c r="K68" s="175"/>
    </row>
    <row r="69" spans="2:11" customFormat="1" ht="15" customHeight="1">
      <c r="B69" s="174"/>
      <c r="C69" s="179"/>
      <c r="D69" s="287" t="s">
        <v>750</v>
      </c>
      <c r="E69" s="287"/>
      <c r="F69" s="287"/>
      <c r="G69" s="287"/>
      <c r="H69" s="287"/>
      <c r="I69" s="287"/>
      <c r="J69" s="287"/>
      <c r="K69" s="175"/>
    </row>
    <row r="70" spans="2:11" customFormat="1" ht="15" customHeight="1">
      <c r="B70" s="174"/>
      <c r="C70" s="179"/>
      <c r="D70" s="287" t="s">
        <v>751</v>
      </c>
      <c r="E70" s="287"/>
      <c r="F70" s="287"/>
      <c r="G70" s="287"/>
      <c r="H70" s="287"/>
      <c r="I70" s="287"/>
      <c r="J70" s="287"/>
      <c r="K70" s="175"/>
    </row>
    <row r="71" spans="2:11" customFormat="1" ht="12.75" customHeight="1">
      <c r="B71" s="183"/>
      <c r="C71" s="184"/>
      <c r="D71" s="184"/>
      <c r="E71" s="184"/>
      <c r="F71" s="184"/>
      <c r="G71" s="184"/>
      <c r="H71" s="184"/>
      <c r="I71" s="184"/>
      <c r="J71" s="184"/>
      <c r="K71" s="185"/>
    </row>
    <row r="72" spans="2:11" customFormat="1" ht="18.75" customHeight="1">
      <c r="B72" s="186"/>
      <c r="C72" s="186"/>
      <c r="D72" s="186"/>
      <c r="E72" s="186"/>
      <c r="F72" s="186"/>
      <c r="G72" s="186"/>
      <c r="H72" s="186"/>
      <c r="I72" s="186"/>
      <c r="J72" s="186"/>
      <c r="K72" s="187"/>
    </row>
    <row r="73" spans="2:11" customFormat="1" ht="18.75" customHeight="1">
      <c r="B73" s="187"/>
      <c r="C73" s="187"/>
      <c r="D73" s="187"/>
      <c r="E73" s="187"/>
      <c r="F73" s="187"/>
      <c r="G73" s="187"/>
      <c r="H73" s="187"/>
      <c r="I73" s="187"/>
      <c r="J73" s="187"/>
      <c r="K73" s="187"/>
    </row>
    <row r="74" spans="2:11" customFormat="1" ht="7.5" customHeight="1">
      <c r="B74" s="188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2:11" customFormat="1" ht="45" customHeight="1">
      <c r="B75" s="191"/>
      <c r="C75" s="290" t="s">
        <v>752</v>
      </c>
      <c r="D75" s="290"/>
      <c r="E75" s="290"/>
      <c r="F75" s="290"/>
      <c r="G75" s="290"/>
      <c r="H75" s="290"/>
      <c r="I75" s="290"/>
      <c r="J75" s="290"/>
      <c r="K75" s="192"/>
    </row>
    <row r="76" spans="2:11" customFormat="1" ht="17.25" customHeight="1">
      <c r="B76" s="191"/>
      <c r="C76" s="193" t="s">
        <v>753</v>
      </c>
      <c r="D76" s="193"/>
      <c r="E76" s="193"/>
      <c r="F76" s="193" t="s">
        <v>754</v>
      </c>
      <c r="G76" s="194"/>
      <c r="H76" s="193" t="s">
        <v>53</v>
      </c>
      <c r="I76" s="193" t="s">
        <v>56</v>
      </c>
      <c r="J76" s="193" t="s">
        <v>755</v>
      </c>
      <c r="K76" s="192"/>
    </row>
    <row r="77" spans="2:11" customFormat="1" ht="17.25" customHeight="1">
      <c r="B77" s="191"/>
      <c r="C77" s="195" t="s">
        <v>756</v>
      </c>
      <c r="D77" s="195"/>
      <c r="E77" s="195"/>
      <c r="F77" s="196" t="s">
        <v>757</v>
      </c>
      <c r="G77" s="197"/>
      <c r="H77" s="195"/>
      <c r="I77" s="195"/>
      <c r="J77" s="195" t="s">
        <v>758</v>
      </c>
      <c r="K77" s="192"/>
    </row>
    <row r="78" spans="2:11" customFormat="1" ht="5.25" customHeight="1">
      <c r="B78" s="191"/>
      <c r="C78" s="198"/>
      <c r="D78" s="198"/>
      <c r="E78" s="198"/>
      <c r="F78" s="198"/>
      <c r="G78" s="199"/>
      <c r="H78" s="198"/>
      <c r="I78" s="198"/>
      <c r="J78" s="198"/>
      <c r="K78" s="192"/>
    </row>
    <row r="79" spans="2:11" customFormat="1" ht="15" customHeight="1">
      <c r="B79" s="191"/>
      <c r="C79" s="180" t="s">
        <v>52</v>
      </c>
      <c r="D79" s="200"/>
      <c r="E79" s="200"/>
      <c r="F79" s="201" t="s">
        <v>759</v>
      </c>
      <c r="G79" s="202"/>
      <c r="H79" s="180" t="s">
        <v>760</v>
      </c>
      <c r="I79" s="180" t="s">
        <v>761</v>
      </c>
      <c r="J79" s="180">
        <v>20</v>
      </c>
      <c r="K79" s="192"/>
    </row>
    <row r="80" spans="2:11" customFormat="1" ht="15" customHeight="1">
      <c r="B80" s="191"/>
      <c r="C80" s="180" t="s">
        <v>762</v>
      </c>
      <c r="D80" s="180"/>
      <c r="E80" s="180"/>
      <c r="F80" s="201" t="s">
        <v>759</v>
      </c>
      <c r="G80" s="202"/>
      <c r="H80" s="180" t="s">
        <v>763</v>
      </c>
      <c r="I80" s="180" t="s">
        <v>761</v>
      </c>
      <c r="J80" s="180">
        <v>120</v>
      </c>
      <c r="K80" s="192"/>
    </row>
    <row r="81" spans="2:11" customFormat="1" ht="15" customHeight="1">
      <c r="B81" s="203"/>
      <c r="C81" s="180" t="s">
        <v>764</v>
      </c>
      <c r="D81" s="180"/>
      <c r="E81" s="180"/>
      <c r="F81" s="201" t="s">
        <v>765</v>
      </c>
      <c r="G81" s="202"/>
      <c r="H81" s="180" t="s">
        <v>766</v>
      </c>
      <c r="I81" s="180" t="s">
        <v>761</v>
      </c>
      <c r="J81" s="180">
        <v>50</v>
      </c>
      <c r="K81" s="192"/>
    </row>
    <row r="82" spans="2:11" customFormat="1" ht="15" customHeight="1">
      <c r="B82" s="203"/>
      <c r="C82" s="180" t="s">
        <v>767</v>
      </c>
      <c r="D82" s="180"/>
      <c r="E82" s="180"/>
      <c r="F82" s="201" t="s">
        <v>759</v>
      </c>
      <c r="G82" s="202"/>
      <c r="H82" s="180" t="s">
        <v>768</v>
      </c>
      <c r="I82" s="180" t="s">
        <v>769</v>
      </c>
      <c r="J82" s="180"/>
      <c r="K82" s="192"/>
    </row>
    <row r="83" spans="2:11" customFormat="1" ht="15" customHeight="1">
      <c r="B83" s="203"/>
      <c r="C83" s="180" t="s">
        <v>770</v>
      </c>
      <c r="D83" s="180"/>
      <c r="E83" s="180"/>
      <c r="F83" s="201" t="s">
        <v>765</v>
      </c>
      <c r="G83" s="180"/>
      <c r="H83" s="180" t="s">
        <v>771</v>
      </c>
      <c r="I83" s="180" t="s">
        <v>761</v>
      </c>
      <c r="J83" s="180">
        <v>15</v>
      </c>
      <c r="K83" s="192"/>
    </row>
    <row r="84" spans="2:11" customFormat="1" ht="15" customHeight="1">
      <c r="B84" s="203"/>
      <c r="C84" s="180" t="s">
        <v>772</v>
      </c>
      <c r="D84" s="180"/>
      <c r="E84" s="180"/>
      <c r="F84" s="201" t="s">
        <v>765</v>
      </c>
      <c r="G84" s="180"/>
      <c r="H84" s="180" t="s">
        <v>773</v>
      </c>
      <c r="I84" s="180" t="s">
        <v>761</v>
      </c>
      <c r="J84" s="180">
        <v>15</v>
      </c>
      <c r="K84" s="192"/>
    </row>
    <row r="85" spans="2:11" customFormat="1" ht="15" customHeight="1">
      <c r="B85" s="203"/>
      <c r="C85" s="180" t="s">
        <v>774</v>
      </c>
      <c r="D85" s="180"/>
      <c r="E85" s="180"/>
      <c r="F85" s="201" t="s">
        <v>765</v>
      </c>
      <c r="G85" s="180"/>
      <c r="H85" s="180" t="s">
        <v>775</v>
      </c>
      <c r="I85" s="180" t="s">
        <v>761</v>
      </c>
      <c r="J85" s="180">
        <v>20</v>
      </c>
      <c r="K85" s="192"/>
    </row>
    <row r="86" spans="2:11" customFormat="1" ht="15" customHeight="1">
      <c r="B86" s="203"/>
      <c r="C86" s="180" t="s">
        <v>776</v>
      </c>
      <c r="D86" s="180"/>
      <c r="E86" s="180"/>
      <c r="F86" s="201" t="s">
        <v>765</v>
      </c>
      <c r="G86" s="180"/>
      <c r="H86" s="180" t="s">
        <v>777</v>
      </c>
      <c r="I86" s="180" t="s">
        <v>761</v>
      </c>
      <c r="J86" s="180">
        <v>20</v>
      </c>
      <c r="K86" s="192"/>
    </row>
    <row r="87" spans="2:11" customFormat="1" ht="15" customHeight="1">
      <c r="B87" s="203"/>
      <c r="C87" s="180" t="s">
        <v>778</v>
      </c>
      <c r="D87" s="180"/>
      <c r="E87" s="180"/>
      <c r="F87" s="201" t="s">
        <v>765</v>
      </c>
      <c r="G87" s="202"/>
      <c r="H87" s="180" t="s">
        <v>779</v>
      </c>
      <c r="I87" s="180" t="s">
        <v>761</v>
      </c>
      <c r="J87" s="180">
        <v>50</v>
      </c>
      <c r="K87" s="192"/>
    </row>
    <row r="88" spans="2:11" customFormat="1" ht="15" customHeight="1">
      <c r="B88" s="203"/>
      <c r="C88" s="180" t="s">
        <v>780</v>
      </c>
      <c r="D88" s="180"/>
      <c r="E88" s="180"/>
      <c r="F88" s="201" t="s">
        <v>765</v>
      </c>
      <c r="G88" s="202"/>
      <c r="H88" s="180" t="s">
        <v>781</v>
      </c>
      <c r="I88" s="180" t="s">
        <v>761</v>
      </c>
      <c r="J88" s="180">
        <v>20</v>
      </c>
      <c r="K88" s="192"/>
    </row>
    <row r="89" spans="2:11" customFormat="1" ht="15" customHeight="1">
      <c r="B89" s="203"/>
      <c r="C89" s="180" t="s">
        <v>782</v>
      </c>
      <c r="D89" s="180"/>
      <c r="E89" s="180"/>
      <c r="F89" s="201" t="s">
        <v>765</v>
      </c>
      <c r="G89" s="202"/>
      <c r="H89" s="180" t="s">
        <v>783</v>
      </c>
      <c r="I89" s="180" t="s">
        <v>761</v>
      </c>
      <c r="J89" s="180">
        <v>20</v>
      </c>
      <c r="K89" s="192"/>
    </row>
    <row r="90" spans="2:11" customFormat="1" ht="15" customHeight="1">
      <c r="B90" s="203"/>
      <c r="C90" s="180" t="s">
        <v>784</v>
      </c>
      <c r="D90" s="180"/>
      <c r="E90" s="180"/>
      <c r="F90" s="201" t="s">
        <v>765</v>
      </c>
      <c r="G90" s="202"/>
      <c r="H90" s="180" t="s">
        <v>785</v>
      </c>
      <c r="I90" s="180" t="s">
        <v>761</v>
      </c>
      <c r="J90" s="180">
        <v>50</v>
      </c>
      <c r="K90" s="192"/>
    </row>
    <row r="91" spans="2:11" customFormat="1" ht="15" customHeight="1">
      <c r="B91" s="203"/>
      <c r="C91" s="180" t="s">
        <v>786</v>
      </c>
      <c r="D91" s="180"/>
      <c r="E91" s="180"/>
      <c r="F91" s="201" t="s">
        <v>765</v>
      </c>
      <c r="G91" s="202"/>
      <c r="H91" s="180" t="s">
        <v>786</v>
      </c>
      <c r="I91" s="180" t="s">
        <v>761</v>
      </c>
      <c r="J91" s="180">
        <v>50</v>
      </c>
      <c r="K91" s="192"/>
    </row>
    <row r="92" spans="2:11" customFormat="1" ht="15" customHeight="1">
      <c r="B92" s="203"/>
      <c r="C92" s="180" t="s">
        <v>787</v>
      </c>
      <c r="D92" s="180"/>
      <c r="E92" s="180"/>
      <c r="F92" s="201" t="s">
        <v>765</v>
      </c>
      <c r="G92" s="202"/>
      <c r="H92" s="180" t="s">
        <v>788</v>
      </c>
      <c r="I92" s="180" t="s">
        <v>761</v>
      </c>
      <c r="J92" s="180">
        <v>255</v>
      </c>
      <c r="K92" s="192"/>
    </row>
    <row r="93" spans="2:11" customFormat="1" ht="15" customHeight="1">
      <c r="B93" s="203"/>
      <c r="C93" s="180" t="s">
        <v>789</v>
      </c>
      <c r="D93" s="180"/>
      <c r="E93" s="180"/>
      <c r="F93" s="201" t="s">
        <v>759</v>
      </c>
      <c r="G93" s="202"/>
      <c r="H93" s="180" t="s">
        <v>790</v>
      </c>
      <c r="I93" s="180" t="s">
        <v>791</v>
      </c>
      <c r="J93" s="180"/>
      <c r="K93" s="192"/>
    </row>
    <row r="94" spans="2:11" customFormat="1" ht="15" customHeight="1">
      <c r="B94" s="203"/>
      <c r="C94" s="180" t="s">
        <v>792</v>
      </c>
      <c r="D94" s="180"/>
      <c r="E94" s="180"/>
      <c r="F94" s="201" t="s">
        <v>759</v>
      </c>
      <c r="G94" s="202"/>
      <c r="H94" s="180" t="s">
        <v>793</v>
      </c>
      <c r="I94" s="180" t="s">
        <v>794</v>
      </c>
      <c r="J94" s="180"/>
      <c r="K94" s="192"/>
    </row>
    <row r="95" spans="2:11" customFormat="1" ht="15" customHeight="1">
      <c r="B95" s="203"/>
      <c r="C95" s="180" t="s">
        <v>795</v>
      </c>
      <c r="D95" s="180"/>
      <c r="E95" s="180"/>
      <c r="F95" s="201" t="s">
        <v>759</v>
      </c>
      <c r="G95" s="202"/>
      <c r="H95" s="180" t="s">
        <v>795</v>
      </c>
      <c r="I95" s="180" t="s">
        <v>794</v>
      </c>
      <c r="J95" s="180"/>
      <c r="K95" s="192"/>
    </row>
    <row r="96" spans="2:11" customFormat="1" ht="15" customHeight="1">
      <c r="B96" s="203"/>
      <c r="C96" s="180" t="s">
        <v>37</v>
      </c>
      <c r="D96" s="180"/>
      <c r="E96" s="180"/>
      <c r="F96" s="201" t="s">
        <v>759</v>
      </c>
      <c r="G96" s="202"/>
      <c r="H96" s="180" t="s">
        <v>796</v>
      </c>
      <c r="I96" s="180" t="s">
        <v>794</v>
      </c>
      <c r="J96" s="180"/>
      <c r="K96" s="192"/>
    </row>
    <row r="97" spans="2:11" customFormat="1" ht="15" customHeight="1">
      <c r="B97" s="203"/>
      <c r="C97" s="180" t="s">
        <v>47</v>
      </c>
      <c r="D97" s="180"/>
      <c r="E97" s="180"/>
      <c r="F97" s="201" t="s">
        <v>759</v>
      </c>
      <c r="G97" s="202"/>
      <c r="H97" s="180" t="s">
        <v>797</v>
      </c>
      <c r="I97" s="180" t="s">
        <v>794</v>
      </c>
      <c r="J97" s="180"/>
      <c r="K97" s="192"/>
    </row>
    <row r="98" spans="2:11" customFormat="1" ht="15" customHeight="1">
      <c r="B98" s="204"/>
      <c r="C98" s="205"/>
      <c r="D98" s="205"/>
      <c r="E98" s="205"/>
      <c r="F98" s="205"/>
      <c r="G98" s="205"/>
      <c r="H98" s="205"/>
      <c r="I98" s="205"/>
      <c r="J98" s="205"/>
      <c r="K98" s="206"/>
    </row>
    <row r="99" spans="2:11" customFormat="1" ht="18.75" customHeight="1">
      <c r="B99" s="207"/>
      <c r="C99" s="208"/>
      <c r="D99" s="208"/>
      <c r="E99" s="208"/>
      <c r="F99" s="208"/>
      <c r="G99" s="208"/>
      <c r="H99" s="208"/>
      <c r="I99" s="208"/>
      <c r="J99" s="208"/>
      <c r="K99" s="207"/>
    </row>
    <row r="100" spans="2:11" customFormat="1" ht="18.75" customHeight="1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</row>
    <row r="101" spans="2:11" customFormat="1" ht="7.5" customHeight="1">
      <c r="B101" s="188"/>
      <c r="C101" s="189"/>
      <c r="D101" s="189"/>
      <c r="E101" s="189"/>
      <c r="F101" s="189"/>
      <c r="G101" s="189"/>
      <c r="H101" s="189"/>
      <c r="I101" s="189"/>
      <c r="J101" s="189"/>
      <c r="K101" s="190"/>
    </row>
    <row r="102" spans="2:11" customFormat="1" ht="45" customHeight="1">
      <c r="B102" s="191"/>
      <c r="C102" s="290" t="s">
        <v>798</v>
      </c>
      <c r="D102" s="290"/>
      <c r="E102" s="290"/>
      <c r="F102" s="290"/>
      <c r="G102" s="290"/>
      <c r="H102" s="290"/>
      <c r="I102" s="290"/>
      <c r="J102" s="290"/>
      <c r="K102" s="192"/>
    </row>
    <row r="103" spans="2:11" customFormat="1" ht="17.25" customHeight="1">
      <c r="B103" s="191"/>
      <c r="C103" s="193" t="s">
        <v>753</v>
      </c>
      <c r="D103" s="193"/>
      <c r="E103" s="193"/>
      <c r="F103" s="193" t="s">
        <v>754</v>
      </c>
      <c r="G103" s="194"/>
      <c r="H103" s="193" t="s">
        <v>53</v>
      </c>
      <c r="I103" s="193" t="s">
        <v>56</v>
      </c>
      <c r="J103" s="193" t="s">
        <v>755</v>
      </c>
      <c r="K103" s="192"/>
    </row>
    <row r="104" spans="2:11" customFormat="1" ht="17.25" customHeight="1">
      <c r="B104" s="191"/>
      <c r="C104" s="195" t="s">
        <v>756</v>
      </c>
      <c r="D104" s="195"/>
      <c r="E104" s="195"/>
      <c r="F104" s="196" t="s">
        <v>757</v>
      </c>
      <c r="G104" s="197"/>
      <c r="H104" s="195"/>
      <c r="I104" s="195"/>
      <c r="J104" s="195" t="s">
        <v>758</v>
      </c>
      <c r="K104" s="192"/>
    </row>
    <row r="105" spans="2:11" customFormat="1" ht="5.25" customHeight="1">
      <c r="B105" s="191"/>
      <c r="C105" s="193"/>
      <c r="D105" s="193"/>
      <c r="E105" s="193"/>
      <c r="F105" s="193"/>
      <c r="G105" s="209"/>
      <c r="H105" s="193"/>
      <c r="I105" s="193"/>
      <c r="J105" s="193"/>
      <c r="K105" s="192"/>
    </row>
    <row r="106" spans="2:11" customFormat="1" ht="15" customHeight="1">
      <c r="B106" s="191"/>
      <c r="C106" s="180" t="s">
        <v>52</v>
      </c>
      <c r="D106" s="200"/>
      <c r="E106" s="200"/>
      <c r="F106" s="201" t="s">
        <v>759</v>
      </c>
      <c r="G106" s="180"/>
      <c r="H106" s="180" t="s">
        <v>799</v>
      </c>
      <c r="I106" s="180" t="s">
        <v>761</v>
      </c>
      <c r="J106" s="180">
        <v>20</v>
      </c>
      <c r="K106" s="192"/>
    </row>
    <row r="107" spans="2:11" customFormat="1" ht="15" customHeight="1">
      <c r="B107" s="191"/>
      <c r="C107" s="180" t="s">
        <v>762</v>
      </c>
      <c r="D107" s="180"/>
      <c r="E107" s="180"/>
      <c r="F107" s="201" t="s">
        <v>759</v>
      </c>
      <c r="G107" s="180"/>
      <c r="H107" s="180" t="s">
        <v>799</v>
      </c>
      <c r="I107" s="180" t="s">
        <v>761</v>
      </c>
      <c r="J107" s="180">
        <v>120</v>
      </c>
      <c r="K107" s="192"/>
    </row>
    <row r="108" spans="2:11" customFormat="1" ht="15" customHeight="1">
      <c r="B108" s="203"/>
      <c r="C108" s="180" t="s">
        <v>764</v>
      </c>
      <c r="D108" s="180"/>
      <c r="E108" s="180"/>
      <c r="F108" s="201" t="s">
        <v>765</v>
      </c>
      <c r="G108" s="180"/>
      <c r="H108" s="180" t="s">
        <v>799</v>
      </c>
      <c r="I108" s="180" t="s">
        <v>761</v>
      </c>
      <c r="J108" s="180">
        <v>50</v>
      </c>
      <c r="K108" s="192"/>
    </row>
    <row r="109" spans="2:11" customFormat="1" ht="15" customHeight="1">
      <c r="B109" s="203"/>
      <c r="C109" s="180" t="s">
        <v>767</v>
      </c>
      <c r="D109" s="180"/>
      <c r="E109" s="180"/>
      <c r="F109" s="201" t="s">
        <v>759</v>
      </c>
      <c r="G109" s="180"/>
      <c r="H109" s="180" t="s">
        <v>799</v>
      </c>
      <c r="I109" s="180" t="s">
        <v>769</v>
      </c>
      <c r="J109" s="180"/>
      <c r="K109" s="192"/>
    </row>
    <row r="110" spans="2:11" customFormat="1" ht="15" customHeight="1">
      <c r="B110" s="203"/>
      <c r="C110" s="180" t="s">
        <v>778</v>
      </c>
      <c r="D110" s="180"/>
      <c r="E110" s="180"/>
      <c r="F110" s="201" t="s">
        <v>765</v>
      </c>
      <c r="G110" s="180"/>
      <c r="H110" s="180" t="s">
        <v>799</v>
      </c>
      <c r="I110" s="180" t="s">
        <v>761</v>
      </c>
      <c r="J110" s="180">
        <v>50</v>
      </c>
      <c r="K110" s="192"/>
    </row>
    <row r="111" spans="2:11" customFormat="1" ht="15" customHeight="1">
      <c r="B111" s="203"/>
      <c r="C111" s="180" t="s">
        <v>786</v>
      </c>
      <c r="D111" s="180"/>
      <c r="E111" s="180"/>
      <c r="F111" s="201" t="s">
        <v>765</v>
      </c>
      <c r="G111" s="180"/>
      <c r="H111" s="180" t="s">
        <v>799</v>
      </c>
      <c r="I111" s="180" t="s">
        <v>761</v>
      </c>
      <c r="J111" s="180">
        <v>50</v>
      </c>
      <c r="K111" s="192"/>
    </row>
    <row r="112" spans="2:11" customFormat="1" ht="15" customHeight="1">
      <c r="B112" s="203"/>
      <c r="C112" s="180" t="s">
        <v>784</v>
      </c>
      <c r="D112" s="180"/>
      <c r="E112" s="180"/>
      <c r="F112" s="201" t="s">
        <v>765</v>
      </c>
      <c r="G112" s="180"/>
      <c r="H112" s="180" t="s">
        <v>799</v>
      </c>
      <c r="I112" s="180" t="s">
        <v>761</v>
      </c>
      <c r="J112" s="180">
        <v>50</v>
      </c>
      <c r="K112" s="192"/>
    </row>
    <row r="113" spans="2:11" customFormat="1" ht="15" customHeight="1">
      <c r="B113" s="203"/>
      <c r="C113" s="180" t="s">
        <v>52</v>
      </c>
      <c r="D113" s="180"/>
      <c r="E113" s="180"/>
      <c r="F113" s="201" t="s">
        <v>759</v>
      </c>
      <c r="G113" s="180"/>
      <c r="H113" s="180" t="s">
        <v>800</v>
      </c>
      <c r="I113" s="180" t="s">
        <v>761</v>
      </c>
      <c r="J113" s="180">
        <v>20</v>
      </c>
      <c r="K113" s="192"/>
    </row>
    <row r="114" spans="2:11" customFormat="1" ht="15" customHeight="1">
      <c r="B114" s="203"/>
      <c r="C114" s="180" t="s">
        <v>801</v>
      </c>
      <c r="D114" s="180"/>
      <c r="E114" s="180"/>
      <c r="F114" s="201" t="s">
        <v>759</v>
      </c>
      <c r="G114" s="180"/>
      <c r="H114" s="180" t="s">
        <v>802</v>
      </c>
      <c r="I114" s="180" t="s">
        <v>761</v>
      </c>
      <c r="J114" s="180">
        <v>120</v>
      </c>
      <c r="K114" s="192"/>
    </row>
    <row r="115" spans="2:11" customFormat="1" ht="15" customHeight="1">
      <c r="B115" s="203"/>
      <c r="C115" s="180" t="s">
        <v>37</v>
      </c>
      <c r="D115" s="180"/>
      <c r="E115" s="180"/>
      <c r="F115" s="201" t="s">
        <v>759</v>
      </c>
      <c r="G115" s="180"/>
      <c r="H115" s="180" t="s">
        <v>803</v>
      </c>
      <c r="I115" s="180" t="s">
        <v>794</v>
      </c>
      <c r="J115" s="180"/>
      <c r="K115" s="192"/>
    </row>
    <row r="116" spans="2:11" customFormat="1" ht="15" customHeight="1">
      <c r="B116" s="203"/>
      <c r="C116" s="180" t="s">
        <v>47</v>
      </c>
      <c r="D116" s="180"/>
      <c r="E116" s="180"/>
      <c r="F116" s="201" t="s">
        <v>759</v>
      </c>
      <c r="G116" s="180"/>
      <c r="H116" s="180" t="s">
        <v>804</v>
      </c>
      <c r="I116" s="180" t="s">
        <v>794</v>
      </c>
      <c r="J116" s="180"/>
      <c r="K116" s="192"/>
    </row>
    <row r="117" spans="2:11" customFormat="1" ht="15" customHeight="1">
      <c r="B117" s="203"/>
      <c r="C117" s="180" t="s">
        <v>56</v>
      </c>
      <c r="D117" s="180"/>
      <c r="E117" s="180"/>
      <c r="F117" s="201" t="s">
        <v>759</v>
      </c>
      <c r="G117" s="180"/>
      <c r="H117" s="180" t="s">
        <v>805</v>
      </c>
      <c r="I117" s="180" t="s">
        <v>806</v>
      </c>
      <c r="J117" s="180"/>
      <c r="K117" s="192"/>
    </row>
    <row r="118" spans="2:11" customFormat="1" ht="15" customHeight="1">
      <c r="B118" s="204"/>
      <c r="C118" s="210"/>
      <c r="D118" s="210"/>
      <c r="E118" s="210"/>
      <c r="F118" s="210"/>
      <c r="G118" s="210"/>
      <c r="H118" s="210"/>
      <c r="I118" s="210"/>
      <c r="J118" s="210"/>
      <c r="K118" s="206"/>
    </row>
    <row r="119" spans="2:11" customFormat="1" ht="18.75" customHeight="1">
      <c r="B119" s="211"/>
      <c r="C119" s="212"/>
      <c r="D119" s="212"/>
      <c r="E119" s="212"/>
      <c r="F119" s="213"/>
      <c r="G119" s="212"/>
      <c r="H119" s="212"/>
      <c r="I119" s="212"/>
      <c r="J119" s="212"/>
      <c r="K119" s="211"/>
    </row>
    <row r="120" spans="2:11" customFormat="1" ht="18.75" customHeight="1"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</row>
    <row r="121" spans="2:11" customFormat="1" ht="7.5" customHeight="1">
      <c r="B121" s="214"/>
      <c r="C121" s="215"/>
      <c r="D121" s="215"/>
      <c r="E121" s="215"/>
      <c r="F121" s="215"/>
      <c r="G121" s="215"/>
      <c r="H121" s="215"/>
      <c r="I121" s="215"/>
      <c r="J121" s="215"/>
      <c r="K121" s="216"/>
    </row>
    <row r="122" spans="2:11" customFormat="1" ht="45" customHeight="1">
      <c r="B122" s="217"/>
      <c r="C122" s="288" t="s">
        <v>807</v>
      </c>
      <c r="D122" s="288"/>
      <c r="E122" s="288"/>
      <c r="F122" s="288"/>
      <c r="G122" s="288"/>
      <c r="H122" s="288"/>
      <c r="I122" s="288"/>
      <c r="J122" s="288"/>
      <c r="K122" s="218"/>
    </row>
    <row r="123" spans="2:11" customFormat="1" ht="17.25" customHeight="1">
      <c r="B123" s="219"/>
      <c r="C123" s="193" t="s">
        <v>753</v>
      </c>
      <c r="D123" s="193"/>
      <c r="E123" s="193"/>
      <c r="F123" s="193" t="s">
        <v>754</v>
      </c>
      <c r="G123" s="194"/>
      <c r="H123" s="193" t="s">
        <v>53</v>
      </c>
      <c r="I123" s="193" t="s">
        <v>56</v>
      </c>
      <c r="J123" s="193" t="s">
        <v>755</v>
      </c>
      <c r="K123" s="220"/>
    </row>
    <row r="124" spans="2:11" customFormat="1" ht="17.25" customHeight="1">
      <c r="B124" s="219"/>
      <c r="C124" s="195" t="s">
        <v>756</v>
      </c>
      <c r="D124" s="195"/>
      <c r="E124" s="195"/>
      <c r="F124" s="196" t="s">
        <v>757</v>
      </c>
      <c r="G124" s="197"/>
      <c r="H124" s="195"/>
      <c r="I124" s="195"/>
      <c r="J124" s="195" t="s">
        <v>758</v>
      </c>
      <c r="K124" s="220"/>
    </row>
    <row r="125" spans="2:11" customFormat="1" ht="5.25" customHeight="1">
      <c r="B125" s="221"/>
      <c r="C125" s="198"/>
      <c r="D125" s="198"/>
      <c r="E125" s="198"/>
      <c r="F125" s="198"/>
      <c r="G125" s="222"/>
      <c r="H125" s="198"/>
      <c r="I125" s="198"/>
      <c r="J125" s="198"/>
      <c r="K125" s="223"/>
    </row>
    <row r="126" spans="2:11" customFormat="1" ht="15" customHeight="1">
      <c r="B126" s="221"/>
      <c r="C126" s="180" t="s">
        <v>762</v>
      </c>
      <c r="D126" s="200"/>
      <c r="E126" s="200"/>
      <c r="F126" s="201" t="s">
        <v>759</v>
      </c>
      <c r="G126" s="180"/>
      <c r="H126" s="180" t="s">
        <v>799</v>
      </c>
      <c r="I126" s="180" t="s">
        <v>761</v>
      </c>
      <c r="J126" s="180">
        <v>120</v>
      </c>
      <c r="K126" s="224"/>
    </row>
    <row r="127" spans="2:11" customFormat="1" ht="15" customHeight="1">
      <c r="B127" s="221"/>
      <c r="C127" s="180" t="s">
        <v>808</v>
      </c>
      <c r="D127" s="180"/>
      <c r="E127" s="180"/>
      <c r="F127" s="201" t="s">
        <v>759</v>
      </c>
      <c r="G127" s="180"/>
      <c r="H127" s="180" t="s">
        <v>809</v>
      </c>
      <c r="I127" s="180" t="s">
        <v>761</v>
      </c>
      <c r="J127" s="180" t="s">
        <v>810</v>
      </c>
      <c r="K127" s="224"/>
    </row>
    <row r="128" spans="2:11" customFormat="1" ht="15" customHeight="1">
      <c r="B128" s="221"/>
      <c r="C128" s="180" t="s">
        <v>707</v>
      </c>
      <c r="D128" s="180"/>
      <c r="E128" s="180"/>
      <c r="F128" s="201" t="s">
        <v>759</v>
      </c>
      <c r="G128" s="180"/>
      <c r="H128" s="180" t="s">
        <v>811</v>
      </c>
      <c r="I128" s="180" t="s">
        <v>761</v>
      </c>
      <c r="J128" s="180" t="s">
        <v>810</v>
      </c>
      <c r="K128" s="224"/>
    </row>
    <row r="129" spans="2:11" customFormat="1" ht="15" customHeight="1">
      <c r="B129" s="221"/>
      <c r="C129" s="180" t="s">
        <v>770</v>
      </c>
      <c r="D129" s="180"/>
      <c r="E129" s="180"/>
      <c r="F129" s="201" t="s">
        <v>765</v>
      </c>
      <c r="G129" s="180"/>
      <c r="H129" s="180" t="s">
        <v>771</v>
      </c>
      <c r="I129" s="180" t="s">
        <v>761</v>
      </c>
      <c r="J129" s="180">
        <v>15</v>
      </c>
      <c r="K129" s="224"/>
    </row>
    <row r="130" spans="2:11" customFormat="1" ht="15" customHeight="1">
      <c r="B130" s="221"/>
      <c r="C130" s="180" t="s">
        <v>772</v>
      </c>
      <c r="D130" s="180"/>
      <c r="E130" s="180"/>
      <c r="F130" s="201" t="s">
        <v>765</v>
      </c>
      <c r="G130" s="180"/>
      <c r="H130" s="180" t="s">
        <v>773</v>
      </c>
      <c r="I130" s="180" t="s">
        <v>761</v>
      </c>
      <c r="J130" s="180">
        <v>15</v>
      </c>
      <c r="K130" s="224"/>
    </row>
    <row r="131" spans="2:11" customFormat="1" ht="15" customHeight="1">
      <c r="B131" s="221"/>
      <c r="C131" s="180" t="s">
        <v>774</v>
      </c>
      <c r="D131" s="180"/>
      <c r="E131" s="180"/>
      <c r="F131" s="201" t="s">
        <v>765</v>
      </c>
      <c r="G131" s="180"/>
      <c r="H131" s="180" t="s">
        <v>775</v>
      </c>
      <c r="I131" s="180" t="s">
        <v>761</v>
      </c>
      <c r="J131" s="180">
        <v>20</v>
      </c>
      <c r="K131" s="224"/>
    </row>
    <row r="132" spans="2:11" customFormat="1" ht="15" customHeight="1">
      <c r="B132" s="221"/>
      <c r="C132" s="180" t="s">
        <v>776</v>
      </c>
      <c r="D132" s="180"/>
      <c r="E132" s="180"/>
      <c r="F132" s="201" t="s">
        <v>765</v>
      </c>
      <c r="G132" s="180"/>
      <c r="H132" s="180" t="s">
        <v>777</v>
      </c>
      <c r="I132" s="180" t="s">
        <v>761</v>
      </c>
      <c r="J132" s="180">
        <v>20</v>
      </c>
      <c r="K132" s="224"/>
    </row>
    <row r="133" spans="2:11" customFormat="1" ht="15" customHeight="1">
      <c r="B133" s="221"/>
      <c r="C133" s="180" t="s">
        <v>764</v>
      </c>
      <c r="D133" s="180"/>
      <c r="E133" s="180"/>
      <c r="F133" s="201" t="s">
        <v>765</v>
      </c>
      <c r="G133" s="180"/>
      <c r="H133" s="180" t="s">
        <v>799</v>
      </c>
      <c r="I133" s="180" t="s">
        <v>761</v>
      </c>
      <c r="J133" s="180">
        <v>50</v>
      </c>
      <c r="K133" s="224"/>
    </row>
    <row r="134" spans="2:11" customFormat="1" ht="15" customHeight="1">
      <c r="B134" s="221"/>
      <c r="C134" s="180" t="s">
        <v>778</v>
      </c>
      <c r="D134" s="180"/>
      <c r="E134" s="180"/>
      <c r="F134" s="201" t="s">
        <v>765</v>
      </c>
      <c r="G134" s="180"/>
      <c r="H134" s="180" t="s">
        <v>799</v>
      </c>
      <c r="I134" s="180" t="s">
        <v>761</v>
      </c>
      <c r="J134" s="180">
        <v>50</v>
      </c>
      <c r="K134" s="224"/>
    </row>
    <row r="135" spans="2:11" customFormat="1" ht="15" customHeight="1">
      <c r="B135" s="221"/>
      <c r="C135" s="180" t="s">
        <v>784</v>
      </c>
      <c r="D135" s="180"/>
      <c r="E135" s="180"/>
      <c r="F135" s="201" t="s">
        <v>765</v>
      </c>
      <c r="G135" s="180"/>
      <c r="H135" s="180" t="s">
        <v>799</v>
      </c>
      <c r="I135" s="180" t="s">
        <v>761</v>
      </c>
      <c r="J135" s="180">
        <v>50</v>
      </c>
      <c r="K135" s="224"/>
    </row>
    <row r="136" spans="2:11" customFormat="1" ht="15" customHeight="1">
      <c r="B136" s="221"/>
      <c r="C136" s="180" t="s">
        <v>786</v>
      </c>
      <c r="D136" s="180"/>
      <c r="E136" s="180"/>
      <c r="F136" s="201" t="s">
        <v>765</v>
      </c>
      <c r="G136" s="180"/>
      <c r="H136" s="180" t="s">
        <v>799</v>
      </c>
      <c r="I136" s="180" t="s">
        <v>761</v>
      </c>
      <c r="J136" s="180">
        <v>50</v>
      </c>
      <c r="K136" s="224"/>
    </row>
    <row r="137" spans="2:11" customFormat="1" ht="15" customHeight="1">
      <c r="B137" s="221"/>
      <c r="C137" s="180" t="s">
        <v>787</v>
      </c>
      <c r="D137" s="180"/>
      <c r="E137" s="180"/>
      <c r="F137" s="201" t="s">
        <v>765</v>
      </c>
      <c r="G137" s="180"/>
      <c r="H137" s="180" t="s">
        <v>812</v>
      </c>
      <c r="I137" s="180" t="s">
        <v>761</v>
      </c>
      <c r="J137" s="180">
        <v>255</v>
      </c>
      <c r="K137" s="224"/>
    </row>
    <row r="138" spans="2:11" customFormat="1" ht="15" customHeight="1">
      <c r="B138" s="221"/>
      <c r="C138" s="180" t="s">
        <v>789</v>
      </c>
      <c r="D138" s="180"/>
      <c r="E138" s="180"/>
      <c r="F138" s="201" t="s">
        <v>759</v>
      </c>
      <c r="G138" s="180"/>
      <c r="H138" s="180" t="s">
        <v>813</v>
      </c>
      <c r="I138" s="180" t="s">
        <v>791</v>
      </c>
      <c r="J138" s="180"/>
      <c r="K138" s="224"/>
    </row>
    <row r="139" spans="2:11" customFormat="1" ht="15" customHeight="1">
      <c r="B139" s="221"/>
      <c r="C139" s="180" t="s">
        <v>792</v>
      </c>
      <c r="D139" s="180"/>
      <c r="E139" s="180"/>
      <c r="F139" s="201" t="s">
        <v>759</v>
      </c>
      <c r="G139" s="180"/>
      <c r="H139" s="180" t="s">
        <v>814</v>
      </c>
      <c r="I139" s="180" t="s">
        <v>794</v>
      </c>
      <c r="J139" s="180"/>
      <c r="K139" s="224"/>
    </row>
    <row r="140" spans="2:11" customFormat="1" ht="15" customHeight="1">
      <c r="B140" s="221"/>
      <c r="C140" s="180" t="s">
        <v>795</v>
      </c>
      <c r="D140" s="180"/>
      <c r="E140" s="180"/>
      <c r="F140" s="201" t="s">
        <v>759</v>
      </c>
      <c r="G140" s="180"/>
      <c r="H140" s="180" t="s">
        <v>795</v>
      </c>
      <c r="I140" s="180" t="s">
        <v>794</v>
      </c>
      <c r="J140" s="180"/>
      <c r="K140" s="224"/>
    </row>
    <row r="141" spans="2:11" customFormat="1" ht="15" customHeight="1">
      <c r="B141" s="221"/>
      <c r="C141" s="180" t="s">
        <v>37</v>
      </c>
      <c r="D141" s="180"/>
      <c r="E141" s="180"/>
      <c r="F141" s="201" t="s">
        <v>759</v>
      </c>
      <c r="G141" s="180"/>
      <c r="H141" s="180" t="s">
        <v>815</v>
      </c>
      <c r="I141" s="180" t="s">
        <v>794</v>
      </c>
      <c r="J141" s="180"/>
      <c r="K141" s="224"/>
    </row>
    <row r="142" spans="2:11" customFormat="1" ht="15" customHeight="1">
      <c r="B142" s="221"/>
      <c r="C142" s="180" t="s">
        <v>816</v>
      </c>
      <c r="D142" s="180"/>
      <c r="E142" s="180"/>
      <c r="F142" s="201" t="s">
        <v>759</v>
      </c>
      <c r="G142" s="180"/>
      <c r="H142" s="180" t="s">
        <v>817</v>
      </c>
      <c r="I142" s="180" t="s">
        <v>794</v>
      </c>
      <c r="J142" s="180"/>
      <c r="K142" s="224"/>
    </row>
    <row r="143" spans="2:11" customFormat="1" ht="15" customHeight="1">
      <c r="B143" s="225"/>
      <c r="C143" s="226"/>
      <c r="D143" s="226"/>
      <c r="E143" s="226"/>
      <c r="F143" s="226"/>
      <c r="G143" s="226"/>
      <c r="H143" s="226"/>
      <c r="I143" s="226"/>
      <c r="J143" s="226"/>
      <c r="K143" s="227"/>
    </row>
    <row r="144" spans="2:11" customFormat="1" ht="18.75" customHeight="1">
      <c r="B144" s="212"/>
      <c r="C144" s="212"/>
      <c r="D144" s="212"/>
      <c r="E144" s="212"/>
      <c r="F144" s="213"/>
      <c r="G144" s="212"/>
      <c r="H144" s="212"/>
      <c r="I144" s="212"/>
      <c r="J144" s="212"/>
      <c r="K144" s="212"/>
    </row>
    <row r="145" spans="2:11" customFormat="1" ht="18.75" customHeight="1"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</row>
    <row r="146" spans="2:11" customFormat="1" ht="7.5" customHeight="1">
      <c r="B146" s="188"/>
      <c r="C146" s="189"/>
      <c r="D146" s="189"/>
      <c r="E146" s="189"/>
      <c r="F146" s="189"/>
      <c r="G146" s="189"/>
      <c r="H146" s="189"/>
      <c r="I146" s="189"/>
      <c r="J146" s="189"/>
      <c r="K146" s="190"/>
    </row>
    <row r="147" spans="2:11" customFormat="1" ht="45" customHeight="1">
      <c r="B147" s="191"/>
      <c r="C147" s="290" t="s">
        <v>818</v>
      </c>
      <c r="D147" s="290"/>
      <c r="E147" s="290"/>
      <c r="F147" s="290"/>
      <c r="G147" s="290"/>
      <c r="H147" s="290"/>
      <c r="I147" s="290"/>
      <c r="J147" s="290"/>
      <c r="K147" s="192"/>
    </row>
    <row r="148" spans="2:11" customFormat="1" ht="17.25" customHeight="1">
      <c r="B148" s="191"/>
      <c r="C148" s="193" t="s">
        <v>753</v>
      </c>
      <c r="D148" s="193"/>
      <c r="E148" s="193"/>
      <c r="F148" s="193" t="s">
        <v>754</v>
      </c>
      <c r="G148" s="194"/>
      <c r="H148" s="193" t="s">
        <v>53</v>
      </c>
      <c r="I148" s="193" t="s">
        <v>56</v>
      </c>
      <c r="J148" s="193" t="s">
        <v>755</v>
      </c>
      <c r="K148" s="192"/>
    </row>
    <row r="149" spans="2:11" customFormat="1" ht="17.25" customHeight="1">
      <c r="B149" s="191"/>
      <c r="C149" s="195" t="s">
        <v>756</v>
      </c>
      <c r="D149" s="195"/>
      <c r="E149" s="195"/>
      <c r="F149" s="196" t="s">
        <v>757</v>
      </c>
      <c r="G149" s="197"/>
      <c r="H149" s="195"/>
      <c r="I149" s="195"/>
      <c r="J149" s="195" t="s">
        <v>758</v>
      </c>
      <c r="K149" s="192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24"/>
    </row>
    <row r="151" spans="2:11" customFormat="1" ht="15" customHeight="1">
      <c r="B151" s="203"/>
      <c r="C151" s="228" t="s">
        <v>762</v>
      </c>
      <c r="D151" s="180"/>
      <c r="E151" s="180"/>
      <c r="F151" s="229" t="s">
        <v>759</v>
      </c>
      <c r="G151" s="180"/>
      <c r="H151" s="228" t="s">
        <v>799</v>
      </c>
      <c r="I151" s="228" t="s">
        <v>761</v>
      </c>
      <c r="J151" s="228">
        <v>120</v>
      </c>
      <c r="K151" s="224"/>
    </row>
    <row r="152" spans="2:11" customFormat="1" ht="15" customHeight="1">
      <c r="B152" s="203"/>
      <c r="C152" s="228" t="s">
        <v>808</v>
      </c>
      <c r="D152" s="180"/>
      <c r="E152" s="180"/>
      <c r="F152" s="229" t="s">
        <v>759</v>
      </c>
      <c r="G152" s="180"/>
      <c r="H152" s="228" t="s">
        <v>819</v>
      </c>
      <c r="I152" s="228" t="s">
        <v>761</v>
      </c>
      <c r="J152" s="228" t="s">
        <v>810</v>
      </c>
      <c r="K152" s="224"/>
    </row>
    <row r="153" spans="2:11" customFormat="1" ht="15" customHeight="1">
      <c r="B153" s="203"/>
      <c r="C153" s="228" t="s">
        <v>707</v>
      </c>
      <c r="D153" s="180"/>
      <c r="E153" s="180"/>
      <c r="F153" s="229" t="s">
        <v>759</v>
      </c>
      <c r="G153" s="180"/>
      <c r="H153" s="228" t="s">
        <v>820</v>
      </c>
      <c r="I153" s="228" t="s">
        <v>761</v>
      </c>
      <c r="J153" s="228" t="s">
        <v>810</v>
      </c>
      <c r="K153" s="224"/>
    </row>
    <row r="154" spans="2:11" customFormat="1" ht="15" customHeight="1">
      <c r="B154" s="203"/>
      <c r="C154" s="228" t="s">
        <v>764</v>
      </c>
      <c r="D154" s="180"/>
      <c r="E154" s="180"/>
      <c r="F154" s="229" t="s">
        <v>765</v>
      </c>
      <c r="G154" s="180"/>
      <c r="H154" s="228" t="s">
        <v>799</v>
      </c>
      <c r="I154" s="228" t="s">
        <v>761</v>
      </c>
      <c r="J154" s="228">
        <v>50</v>
      </c>
      <c r="K154" s="224"/>
    </row>
    <row r="155" spans="2:11" customFormat="1" ht="15" customHeight="1">
      <c r="B155" s="203"/>
      <c r="C155" s="228" t="s">
        <v>767</v>
      </c>
      <c r="D155" s="180"/>
      <c r="E155" s="180"/>
      <c r="F155" s="229" t="s">
        <v>759</v>
      </c>
      <c r="G155" s="180"/>
      <c r="H155" s="228" t="s">
        <v>799</v>
      </c>
      <c r="I155" s="228" t="s">
        <v>769</v>
      </c>
      <c r="J155" s="228"/>
      <c r="K155" s="224"/>
    </row>
    <row r="156" spans="2:11" customFormat="1" ht="15" customHeight="1">
      <c r="B156" s="203"/>
      <c r="C156" s="228" t="s">
        <v>778</v>
      </c>
      <c r="D156" s="180"/>
      <c r="E156" s="180"/>
      <c r="F156" s="229" t="s">
        <v>765</v>
      </c>
      <c r="G156" s="180"/>
      <c r="H156" s="228" t="s">
        <v>799</v>
      </c>
      <c r="I156" s="228" t="s">
        <v>761</v>
      </c>
      <c r="J156" s="228">
        <v>50</v>
      </c>
      <c r="K156" s="224"/>
    </row>
    <row r="157" spans="2:11" customFormat="1" ht="15" customHeight="1">
      <c r="B157" s="203"/>
      <c r="C157" s="228" t="s">
        <v>786</v>
      </c>
      <c r="D157" s="180"/>
      <c r="E157" s="180"/>
      <c r="F157" s="229" t="s">
        <v>765</v>
      </c>
      <c r="G157" s="180"/>
      <c r="H157" s="228" t="s">
        <v>799</v>
      </c>
      <c r="I157" s="228" t="s">
        <v>761</v>
      </c>
      <c r="J157" s="228">
        <v>50</v>
      </c>
      <c r="K157" s="224"/>
    </row>
    <row r="158" spans="2:11" customFormat="1" ht="15" customHeight="1">
      <c r="B158" s="203"/>
      <c r="C158" s="228" t="s">
        <v>784</v>
      </c>
      <c r="D158" s="180"/>
      <c r="E158" s="180"/>
      <c r="F158" s="229" t="s">
        <v>765</v>
      </c>
      <c r="G158" s="180"/>
      <c r="H158" s="228" t="s">
        <v>799</v>
      </c>
      <c r="I158" s="228" t="s">
        <v>761</v>
      </c>
      <c r="J158" s="228">
        <v>50</v>
      </c>
      <c r="K158" s="224"/>
    </row>
    <row r="159" spans="2:11" customFormat="1" ht="15" customHeight="1">
      <c r="B159" s="203"/>
      <c r="C159" s="228" t="s">
        <v>90</v>
      </c>
      <c r="D159" s="180"/>
      <c r="E159" s="180"/>
      <c r="F159" s="229" t="s">
        <v>759</v>
      </c>
      <c r="G159" s="180"/>
      <c r="H159" s="228" t="s">
        <v>821</v>
      </c>
      <c r="I159" s="228" t="s">
        <v>761</v>
      </c>
      <c r="J159" s="228" t="s">
        <v>822</v>
      </c>
      <c r="K159" s="224"/>
    </row>
    <row r="160" spans="2:11" customFormat="1" ht="15" customHeight="1">
      <c r="B160" s="203"/>
      <c r="C160" s="228" t="s">
        <v>823</v>
      </c>
      <c r="D160" s="180"/>
      <c r="E160" s="180"/>
      <c r="F160" s="229" t="s">
        <v>759</v>
      </c>
      <c r="G160" s="180"/>
      <c r="H160" s="228" t="s">
        <v>824</v>
      </c>
      <c r="I160" s="228" t="s">
        <v>794</v>
      </c>
      <c r="J160" s="228"/>
      <c r="K160" s="224"/>
    </row>
    <row r="161" spans="2:11" customFormat="1" ht="15" customHeight="1">
      <c r="B161" s="230"/>
      <c r="C161" s="210"/>
      <c r="D161" s="210"/>
      <c r="E161" s="210"/>
      <c r="F161" s="210"/>
      <c r="G161" s="210"/>
      <c r="H161" s="210"/>
      <c r="I161" s="210"/>
      <c r="J161" s="210"/>
      <c r="K161" s="231"/>
    </row>
    <row r="162" spans="2:11" customFormat="1" ht="18.75" customHeight="1">
      <c r="B162" s="212"/>
      <c r="C162" s="222"/>
      <c r="D162" s="222"/>
      <c r="E162" s="222"/>
      <c r="F162" s="232"/>
      <c r="G162" s="222"/>
      <c r="H162" s="222"/>
      <c r="I162" s="222"/>
      <c r="J162" s="222"/>
      <c r="K162" s="212"/>
    </row>
    <row r="163" spans="2:11" customFormat="1" ht="18.75" customHeight="1"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</row>
    <row r="164" spans="2:11" customFormat="1" ht="7.5" customHeight="1">
      <c r="B164" s="169"/>
      <c r="C164" s="170"/>
      <c r="D164" s="170"/>
      <c r="E164" s="170"/>
      <c r="F164" s="170"/>
      <c r="G164" s="170"/>
      <c r="H164" s="170"/>
      <c r="I164" s="170"/>
      <c r="J164" s="170"/>
      <c r="K164" s="171"/>
    </row>
    <row r="165" spans="2:11" customFormat="1" ht="45" customHeight="1">
      <c r="B165" s="172"/>
      <c r="C165" s="288" t="s">
        <v>825</v>
      </c>
      <c r="D165" s="288"/>
      <c r="E165" s="288"/>
      <c r="F165" s="288"/>
      <c r="G165" s="288"/>
      <c r="H165" s="288"/>
      <c r="I165" s="288"/>
      <c r="J165" s="288"/>
      <c r="K165" s="173"/>
    </row>
    <row r="166" spans="2:11" customFormat="1" ht="17.25" customHeight="1">
      <c r="B166" s="172"/>
      <c r="C166" s="193" t="s">
        <v>753</v>
      </c>
      <c r="D166" s="193"/>
      <c r="E166" s="193"/>
      <c r="F166" s="193" t="s">
        <v>754</v>
      </c>
      <c r="G166" s="233"/>
      <c r="H166" s="234" t="s">
        <v>53</v>
      </c>
      <c r="I166" s="234" t="s">
        <v>56</v>
      </c>
      <c r="J166" s="193" t="s">
        <v>755</v>
      </c>
      <c r="K166" s="173"/>
    </row>
    <row r="167" spans="2:11" customFormat="1" ht="17.25" customHeight="1">
      <c r="B167" s="174"/>
      <c r="C167" s="195" t="s">
        <v>756</v>
      </c>
      <c r="D167" s="195"/>
      <c r="E167" s="195"/>
      <c r="F167" s="196" t="s">
        <v>757</v>
      </c>
      <c r="G167" s="235"/>
      <c r="H167" s="236"/>
      <c r="I167" s="236"/>
      <c r="J167" s="195" t="s">
        <v>758</v>
      </c>
      <c r="K167" s="175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24"/>
    </row>
    <row r="169" spans="2:11" customFormat="1" ht="15" customHeight="1">
      <c r="B169" s="203"/>
      <c r="C169" s="180" t="s">
        <v>762</v>
      </c>
      <c r="D169" s="180"/>
      <c r="E169" s="180"/>
      <c r="F169" s="201" t="s">
        <v>759</v>
      </c>
      <c r="G169" s="180"/>
      <c r="H169" s="180" t="s">
        <v>799</v>
      </c>
      <c r="I169" s="180" t="s">
        <v>761</v>
      </c>
      <c r="J169" s="180">
        <v>120</v>
      </c>
      <c r="K169" s="224"/>
    </row>
    <row r="170" spans="2:11" customFormat="1" ht="15" customHeight="1">
      <c r="B170" s="203"/>
      <c r="C170" s="180" t="s">
        <v>808</v>
      </c>
      <c r="D170" s="180"/>
      <c r="E170" s="180"/>
      <c r="F170" s="201" t="s">
        <v>759</v>
      </c>
      <c r="G170" s="180"/>
      <c r="H170" s="180" t="s">
        <v>809</v>
      </c>
      <c r="I170" s="180" t="s">
        <v>761</v>
      </c>
      <c r="J170" s="180" t="s">
        <v>810</v>
      </c>
      <c r="K170" s="224"/>
    </row>
    <row r="171" spans="2:11" customFormat="1" ht="15" customHeight="1">
      <c r="B171" s="203"/>
      <c r="C171" s="180" t="s">
        <v>707</v>
      </c>
      <c r="D171" s="180"/>
      <c r="E171" s="180"/>
      <c r="F171" s="201" t="s">
        <v>759</v>
      </c>
      <c r="G171" s="180"/>
      <c r="H171" s="180" t="s">
        <v>826</v>
      </c>
      <c r="I171" s="180" t="s">
        <v>761</v>
      </c>
      <c r="J171" s="180" t="s">
        <v>810</v>
      </c>
      <c r="K171" s="224"/>
    </row>
    <row r="172" spans="2:11" customFormat="1" ht="15" customHeight="1">
      <c r="B172" s="203"/>
      <c r="C172" s="180" t="s">
        <v>764</v>
      </c>
      <c r="D172" s="180"/>
      <c r="E172" s="180"/>
      <c r="F172" s="201" t="s">
        <v>765</v>
      </c>
      <c r="G172" s="180"/>
      <c r="H172" s="180" t="s">
        <v>826</v>
      </c>
      <c r="I172" s="180" t="s">
        <v>761</v>
      </c>
      <c r="J172" s="180">
        <v>50</v>
      </c>
      <c r="K172" s="224"/>
    </row>
    <row r="173" spans="2:11" customFormat="1" ht="15" customHeight="1">
      <c r="B173" s="203"/>
      <c r="C173" s="180" t="s">
        <v>767</v>
      </c>
      <c r="D173" s="180"/>
      <c r="E173" s="180"/>
      <c r="F173" s="201" t="s">
        <v>759</v>
      </c>
      <c r="G173" s="180"/>
      <c r="H173" s="180" t="s">
        <v>826</v>
      </c>
      <c r="I173" s="180" t="s">
        <v>769</v>
      </c>
      <c r="J173" s="180"/>
      <c r="K173" s="224"/>
    </row>
    <row r="174" spans="2:11" customFormat="1" ht="15" customHeight="1">
      <c r="B174" s="203"/>
      <c r="C174" s="180" t="s">
        <v>778</v>
      </c>
      <c r="D174" s="180"/>
      <c r="E174" s="180"/>
      <c r="F174" s="201" t="s">
        <v>765</v>
      </c>
      <c r="G174" s="180"/>
      <c r="H174" s="180" t="s">
        <v>826</v>
      </c>
      <c r="I174" s="180" t="s">
        <v>761</v>
      </c>
      <c r="J174" s="180">
        <v>50</v>
      </c>
      <c r="K174" s="224"/>
    </row>
    <row r="175" spans="2:11" customFormat="1" ht="15" customHeight="1">
      <c r="B175" s="203"/>
      <c r="C175" s="180" t="s">
        <v>786</v>
      </c>
      <c r="D175" s="180"/>
      <c r="E175" s="180"/>
      <c r="F175" s="201" t="s">
        <v>765</v>
      </c>
      <c r="G175" s="180"/>
      <c r="H175" s="180" t="s">
        <v>826</v>
      </c>
      <c r="I175" s="180" t="s">
        <v>761</v>
      </c>
      <c r="J175" s="180">
        <v>50</v>
      </c>
      <c r="K175" s="224"/>
    </row>
    <row r="176" spans="2:11" customFormat="1" ht="15" customHeight="1">
      <c r="B176" s="203"/>
      <c r="C176" s="180" t="s">
        <v>784</v>
      </c>
      <c r="D176" s="180"/>
      <c r="E176" s="180"/>
      <c r="F176" s="201" t="s">
        <v>765</v>
      </c>
      <c r="G176" s="180"/>
      <c r="H176" s="180" t="s">
        <v>826</v>
      </c>
      <c r="I176" s="180" t="s">
        <v>761</v>
      </c>
      <c r="J176" s="180">
        <v>50</v>
      </c>
      <c r="K176" s="224"/>
    </row>
    <row r="177" spans="2:11" customFormat="1" ht="15" customHeight="1">
      <c r="B177" s="203"/>
      <c r="C177" s="180" t="s">
        <v>104</v>
      </c>
      <c r="D177" s="180"/>
      <c r="E177" s="180"/>
      <c r="F177" s="201" t="s">
        <v>759</v>
      </c>
      <c r="G177" s="180"/>
      <c r="H177" s="180" t="s">
        <v>827</v>
      </c>
      <c r="I177" s="180" t="s">
        <v>828</v>
      </c>
      <c r="J177" s="180"/>
      <c r="K177" s="224"/>
    </row>
    <row r="178" spans="2:11" customFormat="1" ht="15" customHeight="1">
      <c r="B178" s="203"/>
      <c r="C178" s="180" t="s">
        <v>56</v>
      </c>
      <c r="D178" s="180"/>
      <c r="E178" s="180"/>
      <c r="F178" s="201" t="s">
        <v>759</v>
      </c>
      <c r="G178" s="180"/>
      <c r="H178" s="180" t="s">
        <v>829</v>
      </c>
      <c r="I178" s="180" t="s">
        <v>830</v>
      </c>
      <c r="J178" s="180">
        <v>1</v>
      </c>
      <c r="K178" s="224"/>
    </row>
    <row r="179" spans="2:11" customFormat="1" ht="15" customHeight="1">
      <c r="B179" s="203"/>
      <c r="C179" s="180" t="s">
        <v>52</v>
      </c>
      <c r="D179" s="180"/>
      <c r="E179" s="180"/>
      <c r="F179" s="201" t="s">
        <v>759</v>
      </c>
      <c r="G179" s="180"/>
      <c r="H179" s="180" t="s">
        <v>831</v>
      </c>
      <c r="I179" s="180" t="s">
        <v>761</v>
      </c>
      <c r="J179" s="180">
        <v>20</v>
      </c>
      <c r="K179" s="224"/>
    </row>
    <row r="180" spans="2:11" customFormat="1" ht="15" customHeight="1">
      <c r="B180" s="203"/>
      <c r="C180" s="180" t="s">
        <v>53</v>
      </c>
      <c r="D180" s="180"/>
      <c r="E180" s="180"/>
      <c r="F180" s="201" t="s">
        <v>759</v>
      </c>
      <c r="G180" s="180"/>
      <c r="H180" s="180" t="s">
        <v>832</v>
      </c>
      <c r="I180" s="180" t="s">
        <v>761</v>
      </c>
      <c r="J180" s="180">
        <v>255</v>
      </c>
      <c r="K180" s="224"/>
    </row>
    <row r="181" spans="2:11" customFormat="1" ht="15" customHeight="1">
      <c r="B181" s="203"/>
      <c r="C181" s="180" t="s">
        <v>105</v>
      </c>
      <c r="D181" s="180"/>
      <c r="E181" s="180"/>
      <c r="F181" s="201" t="s">
        <v>759</v>
      </c>
      <c r="G181" s="180"/>
      <c r="H181" s="180" t="s">
        <v>723</v>
      </c>
      <c r="I181" s="180" t="s">
        <v>761</v>
      </c>
      <c r="J181" s="180">
        <v>10</v>
      </c>
      <c r="K181" s="224"/>
    </row>
    <row r="182" spans="2:11" customFormat="1" ht="15" customHeight="1">
      <c r="B182" s="203"/>
      <c r="C182" s="180" t="s">
        <v>106</v>
      </c>
      <c r="D182" s="180"/>
      <c r="E182" s="180"/>
      <c r="F182" s="201" t="s">
        <v>759</v>
      </c>
      <c r="G182" s="180"/>
      <c r="H182" s="180" t="s">
        <v>833</v>
      </c>
      <c r="I182" s="180" t="s">
        <v>794</v>
      </c>
      <c r="J182" s="180"/>
      <c r="K182" s="224"/>
    </row>
    <row r="183" spans="2:11" customFormat="1" ht="15" customHeight="1">
      <c r="B183" s="203"/>
      <c r="C183" s="180" t="s">
        <v>834</v>
      </c>
      <c r="D183" s="180"/>
      <c r="E183" s="180"/>
      <c r="F183" s="201" t="s">
        <v>759</v>
      </c>
      <c r="G183" s="180"/>
      <c r="H183" s="180" t="s">
        <v>835</v>
      </c>
      <c r="I183" s="180" t="s">
        <v>794</v>
      </c>
      <c r="J183" s="180"/>
      <c r="K183" s="224"/>
    </row>
    <row r="184" spans="2:11" customFormat="1" ht="15" customHeight="1">
      <c r="B184" s="203"/>
      <c r="C184" s="180" t="s">
        <v>823</v>
      </c>
      <c r="D184" s="180"/>
      <c r="E184" s="180"/>
      <c r="F184" s="201" t="s">
        <v>759</v>
      </c>
      <c r="G184" s="180"/>
      <c r="H184" s="180" t="s">
        <v>836</v>
      </c>
      <c r="I184" s="180" t="s">
        <v>794</v>
      </c>
      <c r="J184" s="180"/>
      <c r="K184" s="224"/>
    </row>
    <row r="185" spans="2:11" customFormat="1" ht="15" customHeight="1">
      <c r="B185" s="203"/>
      <c r="C185" s="180" t="s">
        <v>108</v>
      </c>
      <c r="D185" s="180"/>
      <c r="E185" s="180"/>
      <c r="F185" s="201" t="s">
        <v>765</v>
      </c>
      <c r="G185" s="180"/>
      <c r="H185" s="180" t="s">
        <v>837</v>
      </c>
      <c r="I185" s="180" t="s">
        <v>761</v>
      </c>
      <c r="J185" s="180">
        <v>50</v>
      </c>
      <c r="K185" s="224"/>
    </row>
    <row r="186" spans="2:11" customFormat="1" ht="15" customHeight="1">
      <c r="B186" s="203"/>
      <c r="C186" s="180" t="s">
        <v>838</v>
      </c>
      <c r="D186" s="180"/>
      <c r="E186" s="180"/>
      <c r="F186" s="201" t="s">
        <v>765</v>
      </c>
      <c r="G186" s="180"/>
      <c r="H186" s="180" t="s">
        <v>839</v>
      </c>
      <c r="I186" s="180" t="s">
        <v>840</v>
      </c>
      <c r="J186" s="180"/>
      <c r="K186" s="224"/>
    </row>
    <row r="187" spans="2:11" customFormat="1" ht="15" customHeight="1">
      <c r="B187" s="203"/>
      <c r="C187" s="180" t="s">
        <v>841</v>
      </c>
      <c r="D187" s="180"/>
      <c r="E187" s="180"/>
      <c r="F187" s="201" t="s">
        <v>765</v>
      </c>
      <c r="G187" s="180"/>
      <c r="H187" s="180" t="s">
        <v>842</v>
      </c>
      <c r="I187" s="180" t="s">
        <v>840</v>
      </c>
      <c r="J187" s="180"/>
      <c r="K187" s="224"/>
    </row>
    <row r="188" spans="2:11" customFormat="1" ht="15" customHeight="1">
      <c r="B188" s="203"/>
      <c r="C188" s="180" t="s">
        <v>843</v>
      </c>
      <c r="D188" s="180"/>
      <c r="E188" s="180"/>
      <c r="F188" s="201" t="s">
        <v>765</v>
      </c>
      <c r="G188" s="180"/>
      <c r="H188" s="180" t="s">
        <v>844</v>
      </c>
      <c r="I188" s="180" t="s">
        <v>840</v>
      </c>
      <c r="J188" s="180"/>
      <c r="K188" s="224"/>
    </row>
    <row r="189" spans="2:11" customFormat="1" ht="15" customHeight="1">
      <c r="B189" s="203"/>
      <c r="C189" s="237" t="s">
        <v>845</v>
      </c>
      <c r="D189" s="180"/>
      <c r="E189" s="180"/>
      <c r="F189" s="201" t="s">
        <v>765</v>
      </c>
      <c r="G189" s="180"/>
      <c r="H189" s="180" t="s">
        <v>846</v>
      </c>
      <c r="I189" s="180" t="s">
        <v>847</v>
      </c>
      <c r="J189" s="238" t="s">
        <v>848</v>
      </c>
      <c r="K189" s="224"/>
    </row>
    <row r="190" spans="2:11" customFormat="1" ht="15" customHeight="1">
      <c r="B190" s="203"/>
      <c r="C190" s="237" t="s">
        <v>41</v>
      </c>
      <c r="D190" s="180"/>
      <c r="E190" s="180"/>
      <c r="F190" s="201" t="s">
        <v>759</v>
      </c>
      <c r="G190" s="180"/>
      <c r="H190" s="177" t="s">
        <v>849</v>
      </c>
      <c r="I190" s="180" t="s">
        <v>850</v>
      </c>
      <c r="J190" s="180"/>
      <c r="K190" s="224"/>
    </row>
    <row r="191" spans="2:11" customFormat="1" ht="15" customHeight="1">
      <c r="B191" s="203"/>
      <c r="C191" s="237" t="s">
        <v>851</v>
      </c>
      <c r="D191" s="180"/>
      <c r="E191" s="180"/>
      <c r="F191" s="201" t="s">
        <v>759</v>
      </c>
      <c r="G191" s="180"/>
      <c r="H191" s="180" t="s">
        <v>852</v>
      </c>
      <c r="I191" s="180" t="s">
        <v>794</v>
      </c>
      <c r="J191" s="180"/>
      <c r="K191" s="224"/>
    </row>
    <row r="192" spans="2:11" customFormat="1" ht="15" customHeight="1">
      <c r="B192" s="203"/>
      <c r="C192" s="237" t="s">
        <v>853</v>
      </c>
      <c r="D192" s="180"/>
      <c r="E192" s="180"/>
      <c r="F192" s="201" t="s">
        <v>759</v>
      </c>
      <c r="G192" s="180"/>
      <c r="H192" s="180" t="s">
        <v>854</v>
      </c>
      <c r="I192" s="180" t="s">
        <v>794</v>
      </c>
      <c r="J192" s="180"/>
      <c r="K192" s="224"/>
    </row>
    <row r="193" spans="2:11" customFormat="1" ht="15" customHeight="1">
      <c r="B193" s="203"/>
      <c r="C193" s="237" t="s">
        <v>855</v>
      </c>
      <c r="D193" s="180"/>
      <c r="E193" s="180"/>
      <c r="F193" s="201" t="s">
        <v>765</v>
      </c>
      <c r="G193" s="180"/>
      <c r="H193" s="180" t="s">
        <v>856</v>
      </c>
      <c r="I193" s="180" t="s">
        <v>794</v>
      </c>
      <c r="J193" s="180"/>
      <c r="K193" s="224"/>
    </row>
    <row r="194" spans="2:11" customFormat="1" ht="15" customHeight="1">
      <c r="B194" s="230"/>
      <c r="C194" s="239"/>
      <c r="D194" s="210"/>
      <c r="E194" s="210"/>
      <c r="F194" s="210"/>
      <c r="G194" s="210"/>
      <c r="H194" s="210"/>
      <c r="I194" s="210"/>
      <c r="J194" s="210"/>
      <c r="K194" s="231"/>
    </row>
    <row r="195" spans="2:11" customFormat="1" ht="18.75" customHeight="1">
      <c r="B195" s="212"/>
      <c r="C195" s="222"/>
      <c r="D195" s="222"/>
      <c r="E195" s="222"/>
      <c r="F195" s="232"/>
      <c r="G195" s="222"/>
      <c r="H195" s="222"/>
      <c r="I195" s="222"/>
      <c r="J195" s="222"/>
      <c r="K195" s="212"/>
    </row>
    <row r="196" spans="2:11" customFormat="1" ht="18.75" customHeight="1">
      <c r="B196" s="212"/>
      <c r="C196" s="222"/>
      <c r="D196" s="222"/>
      <c r="E196" s="222"/>
      <c r="F196" s="232"/>
      <c r="G196" s="222"/>
      <c r="H196" s="222"/>
      <c r="I196" s="222"/>
      <c r="J196" s="222"/>
      <c r="K196" s="212"/>
    </row>
    <row r="197" spans="2:11" customFormat="1" ht="18.75" customHeight="1"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</row>
    <row r="198" spans="2:11" customFormat="1" ht="13.5">
      <c r="B198" s="169"/>
      <c r="C198" s="170"/>
      <c r="D198" s="170"/>
      <c r="E198" s="170"/>
      <c r="F198" s="170"/>
      <c r="G198" s="170"/>
      <c r="H198" s="170"/>
      <c r="I198" s="170"/>
      <c r="J198" s="170"/>
      <c r="K198" s="171"/>
    </row>
    <row r="199" spans="2:11" customFormat="1" ht="21">
      <c r="B199" s="172"/>
      <c r="C199" s="288" t="s">
        <v>857</v>
      </c>
      <c r="D199" s="288"/>
      <c r="E199" s="288"/>
      <c r="F199" s="288"/>
      <c r="G199" s="288"/>
      <c r="H199" s="288"/>
      <c r="I199" s="288"/>
      <c r="J199" s="288"/>
      <c r="K199" s="173"/>
    </row>
    <row r="200" spans="2:11" customFormat="1" ht="25.5" customHeight="1">
      <c r="B200" s="172"/>
      <c r="C200" s="240" t="s">
        <v>858</v>
      </c>
      <c r="D200" s="240"/>
      <c r="E200" s="240"/>
      <c r="F200" s="240" t="s">
        <v>859</v>
      </c>
      <c r="G200" s="241"/>
      <c r="H200" s="294" t="s">
        <v>860</v>
      </c>
      <c r="I200" s="294"/>
      <c r="J200" s="294"/>
      <c r="K200" s="173"/>
    </row>
    <row r="201" spans="2:11" customFormat="1" ht="5.25" customHeight="1">
      <c r="B201" s="203"/>
      <c r="C201" s="198"/>
      <c r="D201" s="198"/>
      <c r="E201" s="198"/>
      <c r="F201" s="198"/>
      <c r="G201" s="222"/>
      <c r="H201" s="198"/>
      <c r="I201" s="198"/>
      <c r="J201" s="198"/>
      <c r="K201" s="224"/>
    </row>
    <row r="202" spans="2:11" customFormat="1" ht="15" customHeight="1">
      <c r="B202" s="203"/>
      <c r="C202" s="180" t="s">
        <v>850</v>
      </c>
      <c r="D202" s="180"/>
      <c r="E202" s="180"/>
      <c r="F202" s="201" t="s">
        <v>42</v>
      </c>
      <c r="G202" s="180"/>
      <c r="H202" s="293" t="s">
        <v>861</v>
      </c>
      <c r="I202" s="293"/>
      <c r="J202" s="293"/>
      <c r="K202" s="224"/>
    </row>
    <row r="203" spans="2:11" customFormat="1" ht="15" customHeight="1">
      <c r="B203" s="203"/>
      <c r="C203" s="180"/>
      <c r="D203" s="180"/>
      <c r="E203" s="180"/>
      <c r="F203" s="201" t="s">
        <v>43</v>
      </c>
      <c r="G203" s="180"/>
      <c r="H203" s="293" t="s">
        <v>862</v>
      </c>
      <c r="I203" s="293"/>
      <c r="J203" s="293"/>
      <c r="K203" s="224"/>
    </row>
    <row r="204" spans="2:11" customFormat="1" ht="15" customHeight="1">
      <c r="B204" s="203"/>
      <c r="C204" s="180"/>
      <c r="D204" s="180"/>
      <c r="E204" s="180"/>
      <c r="F204" s="201" t="s">
        <v>46</v>
      </c>
      <c r="G204" s="180"/>
      <c r="H204" s="293" t="s">
        <v>863</v>
      </c>
      <c r="I204" s="293"/>
      <c r="J204" s="293"/>
      <c r="K204" s="224"/>
    </row>
    <row r="205" spans="2:11" customFormat="1" ht="15" customHeight="1">
      <c r="B205" s="203"/>
      <c r="C205" s="180"/>
      <c r="D205" s="180"/>
      <c r="E205" s="180"/>
      <c r="F205" s="201" t="s">
        <v>44</v>
      </c>
      <c r="G205" s="180"/>
      <c r="H205" s="293" t="s">
        <v>864</v>
      </c>
      <c r="I205" s="293"/>
      <c r="J205" s="293"/>
      <c r="K205" s="224"/>
    </row>
    <row r="206" spans="2:11" customFormat="1" ht="15" customHeight="1">
      <c r="B206" s="203"/>
      <c r="C206" s="180"/>
      <c r="D206" s="180"/>
      <c r="E206" s="180"/>
      <c r="F206" s="201" t="s">
        <v>45</v>
      </c>
      <c r="G206" s="180"/>
      <c r="H206" s="293" t="s">
        <v>865</v>
      </c>
      <c r="I206" s="293"/>
      <c r="J206" s="293"/>
      <c r="K206" s="224"/>
    </row>
    <row r="207" spans="2:11" customFormat="1" ht="15" customHeight="1">
      <c r="B207" s="203"/>
      <c r="C207" s="180"/>
      <c r="D207" s="180"/>
      <c r="E207" s="180"/>
      <c r="F207" s="201"/>
      <c r="G207" s="180"/>
      <c r="H207" s="180"/>
      <c r="I207" s="180"/>
      <c r="J207" s="180"/>
      <c r="K207" s="224"/>
    </row>
    <row r="208" spans="2:11" customFormat="1" ht="15" customHeight="1">
      <c r="B208" s="203"/>
      <c r="C208" s="180" t="s">
        <v>806</v>
      </c>
      <c r="D208" s="180"/>
      <c r="E208" s="180"/>
      <c r="F208" s="201" t="s">
        <v>78</v>
      </c>
      <c r="G208" s="180"/>
      <c r="H208" s="293" t="s">
        <v>866</v>
      </c>
      <c r="I208" s="293"/>
      <c r="J208" s="293"/>
      <c r="K208" s="224"/>
    </row>
    <row r="209" spans="2:11" customFormat="1" ht="15" customHeight="1">
      <c r="B209" s="203"/>
      <c r="C209" s="180"/>
      <c r="D209" s="180"/>
      <c r="E209" s="180"/>
      <c r="F209" s="201" t="s">
        <v>703</v>
      </c>
      <c r="G209" s="180"/>
      <c r="H209" s="293" t="s">
        <v>704</v>
      </c>
      <c r="I209" s="293"/>
      <c r="J209" s="293"/>
      <c r="K209" s="224"/>
    </row>
    <row r="210" spans="2:11" customFormat="1" ht="15" customHeight="1">
      <c r="B210" s="203"/>
      <c r="C210" s="180"/>
      <c r="D210" s="180"/>
      <c r="E210" s="180"/>
      <c r="F210" s="201" t="s">
        <v>701</v>
      </c>
      <c r="G210" s="180"/>
      <c r="H210" s="293" t="s">
        <v>867</v>
      </c>
      <c r="I210" s="293"/>
      <c r="J210" s="293"/>
      <c r="K210" s="224"/>
    </row>
    <row r="211" spans="2:11" customFormat="1" ht="15" customHeight="1">
      <c r="B211" s="242"/>
      <c r="C211" s="180"/>
      <c r="D211" s="180"/>
      <c r="E211" s="180"/>
      <c r="F211" s="201" t="s">
        <v>83</v>
      </c>
      <c r="G211" s="237"/>
      <c r="H211" s="292" t="s">
        <v>84</v>
      </c>
      <c r="I211" s="292"/>
      <c r="J211" s="292"/>
      <c r="K211" s="243"/>
    </row>
    <row r="212" spans="2:11" customFormat="1" ht="15" customHeight="1">
      <c r="B212" s="242"/>
      <c r="C212" s="180"/>
      <c r="D212" s="180"/>
      <c r="E212" s="180"/>
      <c r="F212" s="201" t="s">
        <v>705</v>
      </c>
      <c r="G212" s="237"/>
      <c r="H212" s="292" t="s">
        <v>653</v>
      </c>
      <c r="I212" s="292"/>
      <c r="J212" s="292"/>
      <c r="K212" s="243"/>
    </row>
    <row r="213" spans="2:11" customFormat="1" ht="15" customHeight="1">
      <c r="B213" s="242"/>
      <c r="C213" s="180"/>
      <c r="D213" s="180"/>
      <c r="E213" s="180"/>
      <c r="F213" s="201"/>
      <c r="G213" s="237"/>
      <c r="H213" s="228"/>
      <c r="I213" s="228"/>
      <c r="J213" s="228"/>
      <c r="K213" s="243"/>
    </row>
    <row r="214" spans="2:11" customFormat="1" ht="15" customHeight="1">
      <c r="B214" s="242"/>
      <c r="C214" s="180" t="s">
        <v>830</v>
      </c>
      <c r="D214" s="180"/>
      <c r="E214" s="180"/>
      <c r="F214" s="201">
        <v>1</v>
      </c>
      <c r="G214" s="237"/>
      <c r="H214" s="292" t="s">
        <v>868</v>
      </c>
      <c r="I214" s="292"/>
      <c r="J214" s="292"/>
      <c r="K214" s="243"/>
    </row>
    <row r="215" spans="2:11" customFormat="1" ht="15" customHeight="1">
      <c r="B215" s="242"/>
      <c r="C215" s="180"/>
      <c r="D215" s="180"/>
      <c r="E215" s="180"/>
      <c r="F215" s="201">
        <v>2</v>
      </c>
      <c r="G215" s="237"/>
      <c r="H215" s="292" t="s">
        <v>869</v>
      </c>
      <c r="I215" s="292"/>
      <c r="J215" s="292"/>
      <c r="K215" s="243"/>
    </row>
    <row r="216" spans="2:11" customFormat="1" ht="15" customHeight="1">
      <c r="B216" s="242"/>
      <c r="C216" s="180"/>
      <c r="D216" s="180"/>
      <c r="E216" s="180"/>
      <c r="F216" s="201">
        <v>3</v>
      </c>
      <c r="G216" s="237"/>
      <c r="H216" s="292" t="s">
        <v>870</v>
      </c>
      <c r="I216" s="292"/>
      <c r="J216" s="292"/>
      <c r="K216" s="243"/>
    </row>
    <row r="217" spans="2:11" customFormat="1" ht="15" customHeight="1">
      <c r="B217" s="242"/>
      <c r="C217" s="180"/>
      <c r="D217" s="180"/>
      <c r="E217" s="180"/>
      <c r="F217" s="201">
        <v>4</v>
      </c>
      <c r="G217" s="237"/>
      <c r="H217" s="292" t="s">
        <v>871</v>
      </c>
      <c r="I217" s="292"/>
      <c r="J217" s="292"/>
      <c r="K217" s="243"/>
    </row>
    <row r="218" spans="2:11" customFormat="1" ht="12.75" customHeight="1">
      <c r="B218" s="244"/>
      <c r="C218" s="245"/>
      <c r="D218" s="245"/>
      <c r="E218" s="245"/>
      <c r="F218" s="245"/>
      <c r="G218" s="245"/>
      <c r="H218" s="245"/>
      <c r="I218" s="245"/>
      <c r="J218" s="245"/>
      <c r="K218" s="24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E0DBDC-6BC1-46CF-A7CE-BBA3E3C26022}"/>
</file>

<file path=customXml/itemProps2.xml><?xml version="1.0" encoding="utf-8"?>
<ds:datastoreItem xmlns:ds="http://schemas.openxmlformats.org/officeDocument/2006/customXml" ds:itemID="{F07BEA20-787D-45E1-B566-EFA480455529}"/>
</file>

<file path=customXml/itemProps3.xml><?xml version="1.0" encoding="utf-8"?>
<ds:datastoreItem xmlns:ds="http://schemas.openxmlformats.org/officeDocument/2006/customXml" ds:itemID="{4449CAAC-6691-4E76-9CF0-C8B915BB04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Požárová</dc:creator>
  <cp:keywords/>
  <dc:description/>
  <cp:lastModifiedBy>Hiršová Martina Ing.</cp:lastModifiedBy>
  <cp:revision/>
  <dcterms:created xsi:type="dcterms:W3CDTF">2023-05-29T06:23:24Z</dcterms:created>
  <dcterms:modified xsi:type="dcterms:W3CDTF">2024-09-06T12:15:49Z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